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MEEA Bulletin Reports\"/>
    </mc:Choice>
  </mc:AlternateContent>
  <bookViews>
    <workbookView xWindow="1005" yWindow="0" windowWidth="24000" windowHeight="13800" tabRatio="865" activeTab="12"/>
  </bookViews>
  <sheets>
    <sheet name="Front Page" sheetId="98" r:id="rId1"/>
    <sheet name="TOC" sheetId="96" r:id="rId2"/>
    <sheet name="Disclaimer" sheetId="81" r:id="rId3"/>
    <sheet name="Abbreviations" sheetId="95" r:id="rId4"/>
    <sheet name="1A" sheetId="82" r:id="rId5"/>
    <sheet name="1B" sheetId="56" r:id="rId6"/>
    <sheet name="2A" sheetId="60" r:id="rId7"/>
    <sheet name="2B" sheetId="59" r:id="rId8"/>
    <sheet name="2C" sheetId="84" r:id="rId9"/>
    <sheet name="2D" sheetId="85" r:id="rId10"/>
    <sheet name="2E" sheetId="61" r:id="rId11"/>
    <sheet name="2F" sheetId="86" r:id="rId12"/>
    <sheet name="3A,3B" sheetId="66" r:id="rId13"/>
    <sheet name="4A,4B" sheetId="87" r:id="rId14"/>
    <sheet name="4C" sheetId="88" r:id="rId15"/>
    <sheet name="4D,4E" sheetId="89" r:id="rId16"/>
    <sheet name="5A" sheetId="92" r:id="rId17"/>
    <sheet name="5B" sheetId="90" r:id="rId18"/>
    <sheet name="5C" sheetId="94" r:id="rId19"/>
    <sheet name="5D" sheetId="91" r:id="rId20"/>
    <sheet name="5E" sheetId="93" r:id="rId21"/>
    <sheet name="5F, 5G" sheetId="99" r:id="rId22"/>
    <sheet name="Ammonia" sheetId="36" state="hidden" r:id="rId23"/>
    <sheet name="Other" sheetId="37" state="hidden" r:id="rId24"/>
    <sheet name="Sheet1" sheetId="38" state="hidden" r:id="rId25"/>
    <sheet name="Sheet2" sheetId="40" state="hidden" r:id="rId26"/>
    <sheet name="Sheet4" sheetId="48" state="hidden" r:id="rId27"/>
    <sheet name="Sheet3" sheetId="67" state="hidden" r:id="rId28"/>
  </sheets>
  <definedNames>
    <definedName name="_xlnm.Print_Area" localSheetId="4">'1A'!$A$1:$U$18</definedName>
    <definedName name="_xlnm.Print_Area" localSheetId="5">'1B'!$D$1:$J$18</definedName>
    <definedName name="_xlnm.Print_Area" localSheetId="6">'2A'!$A$1:$I$15</definedName>
    <definedName name="_xlnm.Print_Area" localSheetId="7">'2B'!$A$1:$J$16</definedName>
    <definedName name="_xlnm.Print_Area" localSheetId="8">'2C'!$A$1:$J$16</definedName>
    <definedName name="_xlnm.Print_Area" localSheetId="9">'2D'!$A$1:$I$75</definedName>
    <definedName name="_xlnm.Print_Area" localSheetId="11">'2F'!$A$1:$L$16</definedName>
    <definedName name="_xlnm.Print_Area" localSheetId="12">'3A,3B'!$A$1:$N$27</definedName>
    <definedName name="_xlnm.Print_Area" localSheetId="13">'4A,4B'!$A$1:$O$32</definedName>
    <definedName name="_xlnm.Print_Area" localSheetId="14">'4C'!$A$1:$N$28</definedName>
    <definedName name="_xlnm.Print_Area" localSheetId="15">'4D,4E'!$A$1:$N$18</definedName>
    <definedName name="_xlnm.Print_Area" localSheetId="16">'5A'!$A$1:$N$16</definedName>
    <definedName name="_xlnm.Print_Area" localSheetId="17">'5B'!$A$1:$N$24</definedName>
    <definedName name="_xlnm.Print_Area" localSheetId="18">'5C'!$A$1:$N$14</definedName>
    <definedName name="_xlnm.Print_Area" localSheetId="19">'5D'!$A$1:$N$22</definedName>
    <definedName name="_xlnm.Print_Area" localSheetId="20">'5E'!$A$1:$N$25</definedName>
    <definedName name="_xlnm.Print_Area" localSheetId="21">'5F, 5G'!$A$1:$N$26</definedName>
    <definedName name="_xlnm.Print_Area" localSheetId="3">Abbreviations!$A$1:$F$64</definedName>
    <definedName name="_xlnm.Print_Area" localSheetId="2">Disclaimer!$A$1:$B$27</definedName>
    <definedName name="_xlnm.Print_Area" localSheetId="0">'Front Page'!$A$1:$C$7</definedName>
    <definedName name="_xlnm.Print_Area" localSheetId="1">TOC!$A$1:$D$32</definedName>
    <definedName name="_xlnm.Print_Titles" localSheetId="9">'2D'!$1:$2</definedName>
  </definedNames>
  <calcPr calcId="162913"/>
</workbook>
</file>

<file path=xl/calcChain.xml><?xml version="1.0" encoding="utf-8"?>
<calcChain xmlns="http://schemas.openxmlformats.org/spreadsheetml/2006/main">
  <c r="O21" i="87" l="1"/>
  <c r="U15" i="82" l="1"/>
  <c r="J15" i="56" l="1"/>
  <c r="J4" i="56"/>
  <c r="J5" i="56"/>
  <c r="J6" i="56"/>
  <c r="J7" i="56"/>
  <c r="J8" i="56"/>
  <c r="J9" i="56"/>
  <c r="J10" i="56"/>
  <c r="J11" i="56"/>
  <c r="J12" i="56"/>
  <c r="J13" i="56"/>
  <c r="J14" i="56"/>
  <c r="J3" i="56"/>
  <c r="N5" i="90" l="1"/>
  <c r="N16" i="90" l="1"/>
  <c r="J16" i="61" l="1"/>
  <c r="U16" i="82"/>
  <c r="K14" i="86" l="1"/>
  <c r="K15" i="61" l="1"/>
  <c r="Q15" i="61" s="1"/>
  <c r="P15" i="61"/>
  <c r="G15" i="61"/>
  <c r="N14" i="66" l="1"/>
  <c r="L10" i="66"/>
  <c r="L15" i="86" l="1"/>
  <c r="K4" i="86"/>
  <c r="K5" i="86"/>
  <c r="K6" i="86"/>
  <c r="K7" i="86"/>
  <c r="K8" i="86"/>
  <c r="K9" i="86"/>
  <c r="K10" i="86"/>
  <c r="K11" i="86"/>
  <c r="K12" i="86"/>
  <c r="K13" i="86"/>
  <c r="K3" i="86"/>
  <c r="K15" i="86" l="1"/>
  <c r="G14" i="61"/>
  <c r="K14" i="61"/>
  <c r="P14" i="61"/>
  <c r="Q14" i="61" l="1"/>
  <c r="U14" i="82" l="1"/>
  <c r="U13" i="82" l="1"/>
  <c r="P13" i="61" l="1"/>
  <c r="K13" i="61"/>
  <c r="G13" i="61"/>
  <c r="Q13" i="61" l="1"/>
  <c r="J24" i="90" l="1"/>
  <c r="J12" i="90"/>
  <c r="J16" i="93" l="1"/>
  <c r="K16" i="93"/>
  <c r="L16" i="93"/>
  <c r="M16" i="93"/>
  <c r="K7" i="93"/>
  <c r="L7" i="93"/>
  <c r="M7" i="93"/>
  <c r="J7" i="93"/>
  <c r="J18" i="89" l="1"/>
  <c r="I24" i="90" l="1"/>
  <c r="I12" i="90"/>
  <c r="I14" i="94"/>
  <c r="I7" i="94"/>
  <c r="C16" i="61" l="1"/>
  <c r="G4" i="61" l="1"/>
  <c r="G5" i="61"/>
  <c r="G6" i="61"/>
  <c r="G7" i="61"/>
  <c r="G8" i="61"/>
  <c r="G9" i="61"/>
  <c r="G10" i="61"/>
  <c r="G11" i="61"/>
  <c r="G12" i="61"/>
  <c r="P12" i="61"/>
  <c r="P11" i="61"/>
  <c r="K12" i="61"/>
  <c r="Q12" i="61" l="1"/>
  <c r="U8" i="82" l="1"/>
  <c r="U9" i="82"/>
  <c r="U10" i="82"/>
  <c r="U11" i="82"/>
  <c r="U12" i="82"/>
  <c r="M16" i="61" l="1"/>
  <c r="K11" i="61" l="1"/>
  <c r="Q11" i="61" l="1"/>
  <c r="I24" i="66" l="1"/>
  <c r="O9" i="87" l="1"/>
  <c r="B14" i="99" l="1"/>
  <c r="B13" i="99"/>
  <c r="B12" i="99"/>
  <c r="B11" i="99"/>
  <c r="B15" i="99" s="1"/>
  <c r="G14" i="99" l="1"/>
  <c r="G13" i="99"/>
  <c r="G12" i="99"/>
  <c r="G11" i="99"/>
  <c r="F14" i="99"/>
  <c r="F13" i="99"/>
  <c r="F12" i="99"/>
  <c r="F11" i="99"/>
  <c r="E14" i="99"/>
  <c r="E13" i="99"/>
  <c r="E12" i="99"/>
  <c r="E11" i="99"/>
  <c r="D14" i="99"/>
  <c r="D13" i="99"/>
  <c r="D12" i="99"/>
  <c r="C14" i="99"/>
  <c r="C13" i="99"/>
  <c r="C12" i="99"/>
  <c r="C11" i="99"/>
  <c r="N4" i="99" l="1"/>
  <c r="N5" i="99"/>
  <c r="N6" i="99"/>
  <c r="N3" i="99"/>
  <c r="I7" i="99"/>
  <c r="J7" i="99"/>
  <c r="K7" i="99"/>
  <c r="L7" i="99"/>
  <c r="M7" i="99"/>
  <c r="C7" i="99"/>
  <c r="D7" i="99"/>
  <c r="E7" i="99"/>
  <c r="F7" i="99"/>
  <c r="G7" i="99"/>
  <c r="H7" i="99"/>
  <c r="B7" i="99"/>
  <c r="N7" i="99" l="1"/>
  <c r="P10" i="61" l="1"/>
  <c r="K10" i="61"/>
  <c r="Q10" i="61" l="1"/>
  <c r="I16" i="93" l="1"/>
  <c r="H16" i="93"/>
  <c r="G16" i="93"/>
  <c r="F16" i="93"/>
  <c r="E16" i="93"/>
  <c r="D16" i="93"/>
  <c r="C16" i="93"/>
  <c r="B16" i="93"/>
  <c r="N15" i="93"/>
  <c r="N14" i="93"/>
  <c r="N13" i="93"/>
  <c r="N12" i="93"/>
  <c r="M25" i="99"/>
  <c r="L25" i="99"/>
  <c r="K25" i="99"/>
  <c r="J25" i="99"/>
  <c r="I25" i="99"/>
  <c r="H25" i="99"/>
  <c r="G25" i="99"/>
  <c r="F25" i="99"/>
  <c r="E25" i="99"/>
  <c r="D25" i="99"/>
  <c r="C25" i="99"/>
  <c r="B25" i="99"/>
  <c r="N24" i="99"/>
  <c r="N23" i="99"/>
  <c r="N22" i="99"/>
  <c r="N21" i="99"/>
  <c r="M15" i="99"/>
  <c r="L15" i="99"/>
  <c r="K15" i="99"/>
  <c r="J15" i="99"/>
  <c r="I15" i="99"/>
  <c r="H15" i="99"/>
  <c r="G15" i="99"/>
  <c r="F15" i="99"/>
  <c r="E15" i="99"/>
  <c r="D15" i="99"/>
  <c r="C15" i="99"/>
  <c r="N14" i="99"/>
  <c r="N13" i="99"/>
  <c r="N12" i="99"/>
  <c r="N11" i="99"/>
  <c r="N15" i="99" l="1"/>
  <c r="N25" i="99"/>
  <c r="N16" i="93"/>
  <c r="G7" i="93" l="1"/>
  <c r="P9" i="61" l="1"/>
  <c r="K9" i="61"/>
  <c r="Q9" i="61" l="1"/>
  <c r="U5" i="82" l="1"/>
  <c r="U6" i="82"/>
  <c r="U7" i="82"/>
  <c r="U4" i="82"/>
  <c r="F15" i="86" l="1"/>
  <c r="O16" i="61"/>
  <c r="N16" i="61"/>
  <c r="E16" i="61"/>
  <c r="P8" i="61" l="1"/>
  <c r="K8" i="61"/>
  <c r="Q8" i="61" l="1"/>
  <c r="L16" i="61" l="1"/>
  <c r="I16" i="61"/>
  <c r="P7" i="61" l="1"/>
  <c r="K7" i="61"/>
  <c r="Q7" i="61" l="1"/>
  <c r="D7" i="93" l="1"/>
  <c r="D32" i="87" l="1"/>
  <c r="E32" i="87"/>
  <c r="P5" i="61" l="1"/>
  <c r="P6" i="61"/>
  <c r="K5" i="61"/>
  <c r="K6" i="61"/>
  <c r="K4" i="61"/>
  <c r="Q6" i="61" l="1"/>
  <c r="Q5" i="61"/>
  <c r="B10" i="66" l="1"/>
  <c r="L14" i="92" l="1"/>
  <c r="K24" i="90" l="1"/>
  <c r="K12" i="90"/>
  <c r="L26" i="87" l="1"/>
  <c r="J7" i="94" l="1"/>
  <c r="J14" i="94"/>
  <c r="H24" i="90"/>
  <c r="H12" i="90"/>
  <c r="G7" i="94"/>
  <c r="H7" i="94"/>
  <c r="O4" i="87"/>
  <c r="O5" i="87"/>
  <c r="O6" i="87"/>
  <c r="O7" i="87"/>
  <c r="O8" i="87"/>
  <c r="O10" i="87"/>
  <c r="O11" i="87"/>
  <c r="O12" i="87"/>
  <c r="O13" i="87"/>
  <c r="O14" i="87"/>
  <c r="O15" i="87"/>
  <c r="O16" i="87"/>
  <c r="O17" i="87"/>
  <c r="O18" i="87"/>
  <c r="O19" i="87"/>
  <c r="O20" i="87"/>
  <c r="O22" i="87"/>
  <c r="O23" i="87"/>
  <c r="O24" i="87"/>
  <c r="O25" i="87"/>
  <c r="O3" i="87"/>
  <c r="C10" i="66"/>
  <c r="D10" i="66"/>
  <c r="E10" i="66"/>
  <c r="F10" i="66"/>
  <c r="G10" i="66"/>
  <c r="H10" i="66"/>
  <c r="J15" i="86"/>
  <c r="G14" i="94"/>
  <c r="G24" i="90"/>
  <c r="G12" i="90"/>
  <c r="F24" i="90"/>
  <c r="F12" i="90"/>
  <c r="L13" i="89"/>
  <c r="M13" i="89"/>
  <c r="I15" i="86"/>
  <c r="H15" i="86"/>
  <c r="G15" i="86"/>
  <c r="E15" i="86"/>
  <c r="D15" i="86"/>
  <c r="C15" i="86"/>
  <c r="B15" i="86"/>
  <c r="H16" i="61"/>
  <c r="F16" i="61"/>
  <c r="D16" i="61"/>
  <c r="B16" i="61"/>
  <c r="P4" i="61"/>
  <c r="P16" i="61" s="1"/>
  <c r="K16" i="61"/>
  <c r="G16" i="61"/>
  <c r="B24" i="90"/>
  <c r="N15" i="66"/>
  <c r="N16" i="66"/>
  <c r="N17" i="66"/>
  <c r="N18" i="66"/>
  <c r="N19" i="66"/>
  <c r="N20" i="66"/>
  <c r="N21" i="66"/>
  <c r="N22" i="66"/>
  <c r="N23" i="66"/>
  <c r="B24" i="66"/>
  <c r="C24" i="66"/>
  <c r="D24" i="66"/>
  <c r="E24" i="66"/>
  <c r="F24" i="66"/>
  <c r="G24" i="66"/>
  <c r="H24" i="66"/>
  <c r="J24" i="66"/>
  <c r="K24" i="66"/>
  <c r="L24" i="66"/>
  <c r="M24" i="66"/>
  <c r="F22" i="91"/>
  <c r="F11" i="91"/>
  <c r="N18" i="89"/>
  <c r="N12" i="89"/>
  <c r="N19" i="90"/>
  <c r="N3" i="66"/>
  <c r="M10" i="66"/>
  <c r="J10" i="66"/>
  <c r="N19" i="88"/>
  <c r="N20" i="88"/>
  <c r="N21" i="88"/>
  <c r="N22" i="88"/>
  <c r="N23" i="88"/>
  <c r="N24" i="88"/>
  <c r="N25" i="88"/>
  <c r="N26" i="88"/>
  <c r="N27" i="88"/>
  <c r="N18" i="88"/>
  <c r="N5" i="88"/>
  <c r="N6" i="88"/>
  <c r="N7" i="88"/>
  <c r="N8" i="88"/>
  <c r="N9" i="88"/>
  <c r="N10" i="88"/>
  <c r="N11" i="88"/>
  <c r="N12" i="88"/>
  <c r="N13" i="88"/>
  <c r="N4" i="88"/>
  <c r="I10" i="66"/>
  <c r="H14" i="92"/>
  <c r="H22" i="91"/>
  <c r="D7" i="94"/>
  <c r="D22" i="91"/>
  <c r="E22" i="91"/>
  <c r="O31" i="87"/>
  <c r="O30" i="87"/>
  <c r="O32" i="87" s="1"/>
  <c r="N4" i="66"/>
  <c r="N5" i="66"/>
  <c r="N6" i="66"/>
  <c r="N7" i="66"/>
  <c r="N8" i="66"/>
  <c r="N9" i="66"/>
  <c r="K10" i="66"/>
  <c r="M14" i="94"/>
  <c r="L14" i="94"/>
  <c r="K14" i="94"/>
  <c r="H14" i="94"/>
  <c r="F14" i="94"/>
  <c r="E14" i="94"/>
  <c r="D14" i="94"/>
  <c r="C14" i="94"/>
  <c r="B14" i="94"/>
  <c r="N13" i="94"/>
  <c r="N12" i="94"/>
  <c r="N11" i="94"/>
  <c r="M7" i="94"/>
  <c r="L7" i="94"/>
  <c r="K7" i="94"/>
  <c r="F7" i="94"/>
  <c r="E7" i="94"/>
  <c r="C7" i="94"/>
  <c r="B7" i="94"/>
  <c r="N6" i="94"/>
  <c r="N5" i="94"/>
  <c r="N4" i="94"/>
  <c r="N4" i="93"/>
  <c r="N5" i="93"/>
  <c r="N6" i="93"/>
  <c r="I7" i="93"/>
  <c r="H7" i="93"/>
  <c r="F7" i="93"/>
  <c r="E7" i="93"/>
  <c r="C7" i="93"/>
  <c r="B7" i="93"/>
  <c r="N3" i="93"/>
  <c r="M14" i="92"/>
  <c r="K14" i="92"/>
  <c r="J14" i="92"/>
  <c r="I14" i="92"/>
  <c r="G14" i="92"/>
  <c r="F14" i="92"/>
  <c r="E14" i="92"/>
  <c r="D14" i="92"/>
  <c r="C14" i="92"/>
  <c r="B14" i="92"/>
  <c r="N13" i="92"/>
  <c r="N12" i="92"/>
  <c r="N11" i="92"/>
  <c r="M7" i="92"/>
  <c r="L7" i="92"/>
  <c r="K7" i="92"/>
  <c r="J7" i="92"/>
  <c r="I7" i="92"/>
  <c r="H7" i="92"/>
  <c r="G7" i="92"/>
  <c r="F7" i="92"/>
  <c r="E7" i="92"/>
  <c r="D7" i="92"/>
  <c r="C7" i="92"/>
  <c r="B7" i="92"/>
  <c r="N6" i="92"/>
  <c r="N5" i="92"/>
  <c r="N4" i="92"/>
  <c r="M22" i="91"/>
  <c r="L22" i="91"/>
  <c r="K22" i="91"/>
  <c r="J22" i="91"/>
  <c r="I22" i="91"/>
  <c r="G22" i="91"/>
  <c r="C22" i="91"/>
  <c r="B22" i="91"/>
  <c r="N21" i="91"/>
  <c r="N20" i="91"/>
  <c r="N19" i="91"/>
  <c r="N18" i="91"/>
  <c r="N17" i="91"/>
  <c r="N16" i="91"/>
  <c r="N15" i="91"/>
  <c r="M11" i="91"/>
  <c r="L11" i="91"/>
  <c r="K11" i="91"/>
  <c r="J11" i="91"/>
  <c r="I11" i="91"/>
  <c r="H11" i="91"/>
  <c r="G11" i="91"/>
  <c r="E11" i="91"/>
  <c r="D11" i="91"/>
  <c r="C11" i="91"/>
  <c r="B11" i="91"/>
  <c r="N10" i="91"/>
  <c r="N9" i="91"/>
  <c r="N8" i="91"/>
  <c r="N7" i="91"/>
  <c r="N6" i="91"/>
  <c r="N5" i="91"/>
  <c r="N4" i="91"/>
  <c r="M24" i="90"/>
  <c r="L24" i="90"/>
  <c r="E24" i="90"/>
  <c r="D24" i="90"/>
  <c r="C24" i="90"/>
  <c r="N23" i="90"/>
  <c r="N22" i="90"/>
  <c r="N21" i="90"/>
  <c r="N20" i="90"/>
  <c r="N18" i="90"/>
  <c r="N17" i="90"/>
  <c r="M12" i="90"/>
  <c r="L12" i="90"/>
  <c r="E12" i="90"/>
  <c r="D12" i="90"/>
  <c r="C12" i="90"/>
  <c r="B12" i="90"/>
  <c r="N11" i="90"/>
  <c r="N10" i="90"/>
  <c r="N9" i="90"/>
  <c r="N8" i="90"/>
  <c r="N7" i="90"/>
  <c r="N6" i="90"/>
  <c r="N4" i="90"/>
  <c r="N17" i="89"/>
  <c r="N3" i="89"/>
  <c r="N4" i="89"/>
  <c r="K13" i="89"/>
  <c r="J13" i="89"/>
  <c r="I13" i="89"/>
  <c r="H13" i="89"/>
  <c r="G13" i="89"/>
  <c r="F13" i="89"/>
  <c r="E13" i="89"/>
  <c r="D13" i="89"/>
  <c r="C13" i="89"/>
  <c r="B13" i="89"/>
  <c r="N11" i="89"/>
  <c r="N10" i="89"/>
  <c r="N9" i="89"/>
  <c r="N8" i="89"/>
  <c r="N7" i="89"/>
  <c r="N6" i="89"/>
  <c r="N5" i="89"/>
  <c r="M28" i="88"/>
  <c r="L28" i="88"/>
  <c r="K28" i="88"/>
  <c r="J28" i="88"/>
  <c r="I28" i="88"/>
  <c r="H28" i="88"/>
  <c r="G28" i="88"/>
  <c r="F28" i="88"/>
  <c r="E28" i="88"/>
  <c r="D28" i="88"/>
  <c r="C28" i="88"/>
  <c r="B28" i="88"/>
  <c r="M14" i="88"/>
  <c r="L14" i="88"/>
  <c r="K14" i="88"/>
  <c r="J14" i="88"/>
  <c r="I14" i="88"/>
  <c r="H14" i="88"/>
  <c r="G14" i="88"/>
  <c r="F14" i="88"/>
  <c r="E14" i="88"/>
  <c r="D14" i="88"/>
  <c r="C14" i="88"/>
  <c r="B14" i="88"/>
  <c r="N32" i="87"/>
  <c r="M32" i="87"/>
  <c r="L32" i="87"/>
  <c r="K32" i="87"/>
  <c r="J32" i="87"/>
  <c r="I32" i="87"/>
  <c r="H32" i="87"/>
  <c r="G32" i="87"/>
  <c r="F32" i="87"/>
  <c r="C32" i="87"/>
  <c r="N26" i="87"/>
  <c r="M26" i="87"/>
  <c r="K26" i="87"/>
  <c r="J26" i="87"/>
  <c r="I26" i="87"/>
  <c r="H26" i="87"/>
  <c r="G26" i="87"/>
  <c r="F26" i="87"/>
  <c r="E26" i="87"/>
  <c r="D26" i="87"/>
  <c r="C26" i="87"/>
  <c r="N28" i="88" l="1"/>
  <c r="N13" i="89"/>
  <c r="Q4" i="61"/>
  <c r="Q16" i="61" s="1"/>
  <c r="N22" i="91"/>
  <c r="N14" i="88"/>
  <c r="N7" i="93"/>
  <c r="N11" i="91"/>
  <c r="N14" i="92"/>
  <c r="N7" i="92"/>
  <c r="N24" i="66"/>
  <c r="O26" i="87"/>
  <c r="N24" i="90"/>
  <c r="N12" i="90"/>
  <c r="N7" i="94"/>
  <c r="N14" i="94"/>
  <c r="N10" i="66"/>
</calcChain>
</file>

<file path=xl/sharedStrings.xml><?xml version="1.0" encoding="utf-8"?>
<sst xmlns="http://schemas.openxmlformats.org/spreadsheetml/2006/main" count="1296" uniqueCount="612">
  <si>
    <t>Tringen I</t>
  </si>
  <si>
    <t>Tringen II</t>
  </si>
  <si>
    <t>CNC</t>
  </si>
  <si>
    <t>PLNL</t>
  </si>
  <si>
    <t>CMC</t>
  </si>
  <si>
    <t>TTMC II</t>
  </si>
  <si>
    <t>MIV</t>
  </si>
  <si>
    <t xml:space="preserve">TTMC I </t>
  </si>
  <si>
    <t>LNG</t>
  </si>
  <si>
    <t>Butane</t>
  </si>
  <si>
    <t>N2000</t>
  </si>
  <si>
    <t>M5000</t>
  </si>
  <si>
    <t>Natural Gasoline</t>
  </si>
  <si>
    <t>Nitrogen 2000</t>
  </si>
  <si>
    <t>TOTAL</t>
  </si>
  <si>
    <t>Propane</t>
  </si>
  <si>
    <t>PPGPL</t>
  </si>
  <si>
    <t>CAPACITY</t>
  </si>
  <si>
    <t>INPUT DATA FOR PETROCHEMICAL INDUSTRY DATABASE</t>
  </si>
  <si>
    <t>COMPANY</t>
  </si>
  <si>
    <t>%</t>
  </si>
  <si>
    <t>SHAREHOLDERS</t>
  </si>
  <si>
    <t>COMMISSIONED</t>
  </si>
  <si>
    <t>MAN Ferrostaal Ag</t>
  </si>
  <si>
    <t>Titan</t>
  </si>
  <si>
    <t>Atlas</t>
  </si>
  <si>
    <t>t/y = metric tonnes per year</t>
  </si>
  <si>
    <t>t/d = metric tonnes per day</t>
  </si>
  <si>
    <t>PLANT</t>
  </si>
  <si>
    <t>Yara Trinidad Limited (formerly HydroAgri)</t>
  </si>
  <si>
    <t>Yara International ASA</t>
  </si>
  <si>
    <t>HAT</t>
  </si>
  <si>
    <t>840 t/d</t>
  </si>
  <si>
    <t>Trinidad Nitrogen Company Limited</t>
  </si>
  <si>
    <t>National Enterprises Limited</t>
  </si>
  <si>
    <t>1977*</t>
  </si>
  <si>
    <t>1360 t/d</t>
  </si>
  <si>
    <t>1530 t/d</t>
  </si>
  <si>
    <t>Point Lisas Nitrogen Limited (formerly Farmland MissChem)</t>
  </si>
  <si>
    <t>1850 t/d</t>
  </si>
  <si>
    <t>PCS Nitrogen Trinidad Limited (ammonia)</t>
  </si>
  <si>
    <t>O1</t>
  </si>
  <si>
    <t>O2</t>
  </si>
  <si>
    <t>O3</t>
  </si>
  <si>
    <t>617 t/d</t>
  </si>
  <si>
    <t>O4</t>
  </si>
  <si>
    <t>Caribbean Nitrogen Company</t>
  </si>
  <si>
    <t>CLICO Energy</t>
  </si>
  <si>
    <t>656,750 t/y</t>
  </si>
  <si>
    <t>Kellogg Brown Root</t>
  </si>
  <si>
    <t>EOG Resources</t>
  </si>
  <si>
    <t>Koch Industries</t>
  </si>
  <si>
    <t>Nitrogen (2000) Unlimited</t>
  </si>
  <si>
    <t>N 2000</t>
  </si>
  <si>
    <t>*(revamped 1996)</t>
  </si>
  <si>
    <t>Petroleum Company of Trinidad and Tobago Limited (PETROTRIN)</t>
  </si>
  <si>
    <t>Government Of The Republic Of Trinidad and Tobago</t>
  </si>
  <si>
    <t>refinery</t>
  </si>
  <si>
    <t>165,000 bpd</t>
  </si>
  <si>
    <t>PCS Nitrogen Trinidad Limited (urea plant)</t>
  </si>
  <si>
    <t>PCS urea</t>
  </si>
  <si>
    <t>1780 t/d</t>
  </si>
  <si>
    <t>Phoenix Park Gas Processors Limited (PPGPL)</t>
  </si>
  <si>
    <t>1.3 bcf/d</t>
  </si>
  <si>
    <t>Atlantic LNG Company of Trinidad and Tobago</t>
  </si>
  <si>
    <t>Atlantic 1 Holdings LLC:</t>
  </si>
  <si>
    <t>Train 1</t>
  </si>
  <si>
    <t>3 MMt/y</t>
  </si>
  <si>
    <t>BP Trinidad (LNG) B.V.</t>
  </si>
  <si>
    <t>British Gas Trinidad LNG Limited</t>
  </si>
  <si>
    <t>Repsol LNG Port of Spain B.V.</t>
  </si>
  <si>
    <t>Suez LNG Finance S.A.</t>
  </si>
  <si>
    <t>NGC Trinidad and Tobago LNG Limited</t>
  </si>
  <si>
    <t>Atlantic LNG 2/3 Company of Trinidad and Tobago Unlimited</t>
  </si>
  <si>
    <t>Atlantic 2/3 Holdings LLC:</t>
  </si>
  <si>
    <t>Train 2</t>
  </si>
  <si>
    <t>3.3 MMt/y</t>
  </si>
  <si>
    <t>Amoco Trinidad LNG LLC</t>
  </si>
  <si>
    <t>Train 3</t>
  </si>
  <si>
    <t>British Gas Global Investments B.V.</t>
  </si>
  <si>
    <t>Repsol Overzee Financien B.V.</t>
  </si>
  <si>
    <t>Atlantic LNG 4 Company of Trinidad and Tobago Unlimited</t>
  </si>
  <si>
    <t>Atlantic 4 Holdings LLC:</t>
  </si>
  <si>
    <t>Train 4</t>
  </si>
  <si>
    <t>5.2 MMt/y</t>
  </si>
  <si>
    <t>BP (Barbados) Holding SRL</t>
  </si>
  <si>
    <t>NGC LNG (Train 4) Limited</t>
  </si>
  <si>
    <t>AMMONIA PLANTS</t>
  </si>
  <si>
    <t>NAME OF PLANT</t>
  </si>
  <si>
    <t>START DATE</t>
  </si>
  <si>
    <t>Tringen1</t>
  </si>
  <si>
    <t>500 000</t>
  </si>
  <si>
    <t>Tringen11</t>
  </si>
  <si>
    <t>454 000</t>
  </si>
  <si>
    <t>Hydro Agri Trinidad Limited (formerly Federation Chemicals Limited)</t>
  </si>
  <si>
    <t>227 000 tpa</t>
  </si>
  <si>
    <t>PCS's first and second plants</t>
  </si>
  <si>
    <t>454 000 tpa each</t>
  </si>
  <si>
    <t>PCS's third ammonia plant</t>
  </si>
  <si>
    <t>250 000 tpa</t>
  </si>
  <si>
    <t>PCS's fourth ammonia plant</t>
  </si>
  <si>
    <t>February 11,1998</t>
  </si>
  <si>
    <t>600 000 tpa</t>
  </si>
  <si>
    <t>640,000 tpa</t>
  </si>
  <si>
    <t>Point Lisas Nitrogen</t>
  </si>
  <si>
    <t>UREA PLANT</t>
  </si>
  <si>
    <t>Urea plant</t>
  </si>
  <si>
    <t>580 000 tpa</t>
  </si>
  <si>
    <t>METHANOLPLANTS</t>
  </si>
  <si>
    <t>Trinidad and Tobago Methanol Company (TTMC)- TTMC1</t>
  </si>
  <si>
    <t>500 000 tpa</t>
  </si>
  <si>
    <t>TTMCII</t>
  </si>
  <si>
    <t xml:space="preserve">550 000 tpa </t>
  </si>
  <si>
    <t>Caribbean Methanol Company (CMC)</t>
  </si>
  <si>
    <t>Methanol IV (CMC's 2nd plant)</t>
  </si>
  <si>
    <t>Titan Methanol Company (the fifth methanol plant)</t>
  </si>
  <si>
    <t>860 000 tpa</t>
  </si>
  <si>
    <t>1,900,000 tpa</t>
  </si>
  <si>
    <t>EOG</t>
  </si>
  <si>
    <t>LAND</t>
  </si>
  <si>
    <t>MARINE</t>
  </si>
  <si>
    <t>RIG NAME</t>
  </si>
  <si>
    <t>TD</t>
  </si>
  <si>
    <t>ATD</t>
  </si>
  <si>
    <t>DEV</t>
  </si>
  <si>
    <t>-</t>
  </si>
  <si>
    <t>BPTT</t>
  </si>
  <si>
    <t>EXPL</t>
  </si>
  <si>
    <t>NHETT</t>
  </si>
  <si>
    <t>WELL COMPLETIONS - OIL</t>
  </si>
  <si>
    <t>WELL COMPLETIONS - GAS</t>
  </si>
  <si>
    <t>TOTAL COMPLETIONS</t>
  </si>
  <si>
    <t>TOTAL OIL</t>
  </si>
  <si>
    <t>TOTAL GAS</t>
  </si>
  <si>
    <t>TOTAL OTHER</t>
  </si>
  <si>
    <t>BBLS</t>
  </si>
  <si>
    <t>Barrels</t>
  </si>
  <si>
    <t>BCPD</t>
  </si>
  <si>
    <t>Barrels of condensate per day</t>
  </si>
  <si>
    <t>BG</t>
  </si>
  <si>
    <t>BOPD</t>
  </si>
  <si>
    <t>Barrels of oil per day</t>
  </si>
  <si>
    <t>BPCD</t>
  </si>
  <si>
    <t>Barrels per calendar day</t>
  </si>
  <si>
    <t>BP Trinidad and Tobago LLC</t>
  </si>
  <si>
    <t>FO</t>
  </si>
  <si>
    <t>Farmouts</t>
  </si>
  <si>
    <t>LO</t>
  </si>
  <si>
    <t xml:space="preserve">Lease Operators </t>
  </si>
  <si>
    <t>Liquefied Natural Gas</t>
  </si>
  <si>
    <t>LPG</t>
  </si>
  <si>
    <t>Liquefied Petroleum Gas</t>
  </si>
  <si>
    <t>MMBTU</t>
  </si>
  <si>
    <t>NGC</t>
  </si>
  <si>
    <t>PAP</t>
  </si>
  <si>
    <t>BGCB</t>
  </si>
  <si>
    <t>Well Services Petroleum Company Limited</t>
  </si>
  <si>
    <t>NATURAL  GAS  PRODUCTION  AND  UTILIZATION</t>
  </si>
  <si>
    <t>CRUDE OIL - IMPORTS, EXPORTS  AND  REFINING</t>
  </si>
  <si>
    <t>PRODUCT</t>
  </si>
  <si>
    <t>RIGS  IN  USE</t>
  </si>
  <si>
    <t>RIG  DAYS</t>
  </si>
  <si>
    <t>DEPTH  DRILLED</t>
  </si>
  <si>
    <t>WELLS  OF  INTEREST</t>
  </si>
  <si>
    <t>WELL  COMPLETIONS</t>
  </si>
  <si>
    <t>REFINERY  SALES</t>
  </si>
  <si>
    <t>REFINERY  OUTPUT</t>
  </si>
  <si>
    <t>REFINERY  THROUGHPUT</t>
  </si>
  <si>
    <t xml:space="preserve">NATURAL  GAS  PRODUCTION  BY COMPANY </t>
  </si>
  <si>
    <t>NATURAL  GAS  UTILIZATION  BY  SECTOR</t>
  </si>
  <si>
    <t>PRODUCTION AND EXPORT OF METHANOL</t>
  </si>
  <si>
    <t>Nitrogen 2000 Unlimited</t>
  </si>
  <si>
    <t>PCS 01,02,03,04</t>
  </si>
  <si>
    <t>PCS (Urea)</t>
  </si>
  <si>
    <t>M^3</t>
  </si>
  <si>
    <t>Cubic Metres</t>
  </si>
  <si>
    <t>Aviation Gasoline</t>
  </si>
  <si>
    <t>MSCF</t>
  </si>
  <si>
    <t>Yara Trinidad Ltd</t>
  </si>
  <si>
    <t>Atlas Methanol Plant</t>
  </si>
  <si>
    <t xml:space="preserve">Titan Methanol Plant </t>
  </si>
  <si>
    <t>NCMA</t>
  </si>
  <si>
    <t>ECMA</t>
  </si>
  <si>
    <t>North Coast Marine Area</t>
  </si>
  <si>
    <t>East Coast Marine Area</t>
  </si>
  <si>
    <t xml:space="preserve">BHP </t>
  </si>
  <si>
    <t xml:space="preserve">Authorised Total Depth </t>
  </si>
  <si>
    <t xml:space="preserve">Total Depth </t>
  </si>
  <si>
    <t xml:space="preserve">BPTT </t>
  </si>
  <si>
    <t xml:space="preserve">BGCB </t>
  </si>
  <si>
    <t xml:space="preserve">EOG </t>
  </si>
  <si>
    <t>MT</t>
  </si>
  <si>
    <t>Metric Tonnes</t>
  </si>
  <si>
    <t>MMSCF</t>
  </si>
  <si>
    <t>Development</t>
  </si>
  <si>
    <t>Exploration</t>
  </si>
  <si>
    <t>ALNG</t>
  </si>
  <si>
    <t>Atlantic LNG Company of Trinidad and Tobago Ltd</t>
  </si>
  <si>
    <t>Power Generation</t>
  </si>
  <si>
    <t>Ammonia Manufacture</t>
  </si>
  <si>
    <t>Methanol Manufacture</t>
  </si>
  <si>
    <t>Refinery</t>
  </si>
  <si>
    <t>Iron &amp; Steel Manufacture</t>
  </si>
  <si>
    <t>Cement Manufacture</t>
  </si>
  <si>
    <t>Small Consumers</t>
  </si>
  <si>
    <t>Gas Processing</t>
  </si>
  <si>
    <t xml:space="preserve">PCS Nitrogen Ammonia Plants 1, 2, 3, 4 </t>
  </si>
  <si>
    <t>PCS Nitrogen Urea Plant</t>
  </si>
  <si>
    <t>Feet</t>
  </si>
  <si>
    <t>Motor Gasoline</t>
  </si>
  <si>
    <t>Sulphur</t>
  </si>
  <si>
    <t>Bitumen</t>
  </si>
  <si>
    <t>MMSCF/D</t>
  </si>
  <si>
    <t>Millions of Standard Cubic Feet per day</t>
  </si>
  <si>
    <t>Thousands of Standard Cubic Feet</t>
  </si>
  <si>
    <t>Millions of British Thermal Units</t>
  </si>
  <si>
    <t>CRUDE OIL IMPORTS</t>
  </si>
  <si>
    <t>CRUDE OIL EXPORTS</t>
  </si>
  <si>
    <t>LOCAL SALES (BBLS)</t>
  </si>
  <si>
    <t>EXPORT SALES (BBLS)</t>
  </si>
  <si>
    <t>Throughput (BOPD)</t>
  </si>
  <si>
    <t>Primera Oil and Gas Ltd   (formerly PCOL)</t>
  </si>
  <si>
    <t>Phoenix Park Gas Processors Ltd</t>
  </si>
  <si>
    <t xml:space="preserve">Natural Gas Liquids </t>
  </si>
  <si>
    <t>PRODUCTION AND EXPORT OF NGLS FROM PPGPL</t>
  </si>
  <si>
    <t>Company and Facility Names</t>
  </si>
  <si>
    <t xml:space="preserve">EOG Resources Trinidad Ltd </t>
  </si>
  <si>
    <t>New Horizon Energy Trinidad and Tobago Ltd</t>
  </si>
  <si>
    <t xml:space="preserve">TOTAL </t>
  </si>
  <si>
    <t>LIST OF ABBREVIATIONS USED</t>
  </si>
  <si>
    <t>Petroleum Company of Trinidad and Tobago Ltd</t>
  </si>
  <si>
    <t>SUBTOTAL</t>
  </si>
  <si>
    <t>PTRIN</t>
  </si>
  <si>
    <t>PTRIN (LO)</t>
  </si>
  <si>
    <t xml:space="preserve">PTRIN </t>
  </si>
  <si>
    <t>PTRIN  (FO)</t>
  </si>
  <si>
    <t>PTRIN    (LO)</t>
  </si>
  <si>
    <t>Pointe-a-Pierre</t>
  </si>
  <si>
    <t>Millions of Standard Cubic feet</t>
  </si>
  <si>
    <t>Repsol E&amp;P Trinidad and Tobago Ltd</t>
  </si>
  <si>
    <t>Caribbean Nitrogen Company Ltd (&amp; Plant)</t>
  </si>
  <si>
    <t>COMPANY/OPERATOR</t>
  </si>
  <si>
    <t>wef</t>
  </si>
  <si>
    <t>with effect from</t>
  </si>
  <si>
    <t>Throughput (BBLs)</t>
  </si>
  <si>
    <t>LOL</t>
  </si>
  <si>
    <t>Lease Operators Ltd</t>
  </si>
  <si>
    <t>WSL</t>
  </si>
  <si>
    <t>Trinidad  Nitrogen Company Ltd Plants I &amp; II</t>
  </si>
  <si>
    <t>The National Gas Company of Trinidad &amp; Tobago Ltd</t>
  </si>
  <si>
    <t>NGLs</t>
  </si>
  <si>
    <t>AUM-NH3</t>
  </si>
  <si>
    <t>Ammonia Plant from AUM Complex</t>
  </si>
  <si>
    <t>DISCLAIMER</t>
  </si>
  <si>
    <t xml:space="preserve">DRILLING, COMPLETIONS AND WORKOVERS </t>
  </si>
  <si>
    <t>wo</t>
  </si>
  <si>
    <t>workover</t>
  </si>
  <si>
    <t>SECTOR</t>
  </si>
  <si>
    <t>KOP</t>
  </si>
  <si>
    <t>Kick-off Point</t>
  </si>
  <si>
    <t>ST</t>
  </si>
  <si>
    <t>Sidetrack</t>
  </si>
  <si>
    <t>CLASSIFICATION</t>
  </si>
  <si>
    <t>BG Trinidad and Tobago Limited</t>
  </si>
  <si>
    <t xml:space="preserve">BG Central Block </t>
  </si>
  <si>
    <t>Kerosine/Jet</t>
  </si>
  <si>
    <t>Gas Oils / Diesel</t>
  </si>
  <si>
    <t>Fuel Oils</t>
  </si>
  <si>
    <t>Other Refined/Unfinished Prod.</t>
  </si>
  <si>
    <t>Refinery Gas and Loss/(Gain)</t>
  </si>
  <si>
    <t>Naphtha</t>
  </si>
  <si>
    <t>ATD (ft)</t>
  </si>
  <si>
    <t>TD (ft)</t>
  </si>
  <si>
    <t>CONDENSATE PRODUCTION ONLY</t>
  </si>
  <si>
    <t>CRUDE  OIL &amp; CONDENSATE  PRODUCTION</t>
  </si>
  <si>
    <t>Yara</t>
  </si>
  <si>
    <t>IPSC</t>
  </si>
  <si>
    <t>PTRIN    (IPSC)</t>
  </si>
  <si>
    <t>PTRIN (FO)</t>
  </si>
  <si>
    <t>Territorial Services Ltd</t>
  </si>
  <si>
    <t>TSL</t>
  </si>
  <si>
    <t>Point Lisas Nitrogen Ltd  (formerly Farmland MissChem Ltd)</t>
  </si>
  <si>
    <t>CRUDE TYPE</t>
  </si>
  <si>
    <t>COUNTRY</t>
  </si>
  <si>
    <t>Antan/Remboue Blend</t>
  </si>
  <si>
    <t>Nigeria</t>
  </si>
  <si>
    <t>Bijupira Crude</t>
  </si>
  <si>
    <t>Brazil</t>
  </si>
  <si>
    <t>Cabinda</t>
  </si>
  <si>
    <t>Angola</t>
  </si>
  <si>
    <t>Cano Limon</t>
  </si>
  <si>
    <t>Colombia</t>
  </si>
  <si>
    <t>Congo/Remboue Composite</t>
  </si>
  <si>
    <t>Congo</t>
  </si>
  <si>
    <t>Lucina Blend</t>
  </si>
  <si>
    <t>Gabon</t>
  </si>
  <si>
    <t>Mandji Crude</t>
  </si>
  <si>
    <t>Marlim Crude</t>
  </si>
  <si>
    <t>Mesa</t>
  </si>
  <si>
    <t>Venezuela</t>
  </si>
  <si>
    <t>Ogeundjo Blend</t>
  </si>
  <si>
    <t>Oriente</t>
  </si>
  <si>
    <t>Panama</t>
  </si>
  <si>
    <t>Roncador</t>
  </si>
  <si>
    <t>Saltpond Crude</t>
  </si>
  <si>
    <t>Russia</t>
  </si>
  <si>
    <t>Saltpond/Ogeundjo Crude</t>
  </si>
  <si>
    <t>Ghana</t>
  </si>
  <si>
    <t>Urals/Russian Blend</t>
  </si>
  <si>
    <t>Vasconia</t>
  </si>
  <si>
    <t>Woodbourne</t>
  </si>
  <si>
    <t>Barbados</t>
  </si>
  <si>
    <t>Galeota Mix</t>
  </si>
  <si>
    <t>Calypso Crude</t>
  </si>
  <si>
    <t>Ammonia Derivatives</t>
  </si>
  <si>
    <t>RRTL</t>
  </si>
  <si>
    <t>FT (or ft)</t>
  </si>
  <si>
    <t>RRDSL</t>
  </si>
  <si>
    <t>Range Resources Drilling Services Ltd</t>
  </si>
  <si>
    <t>PCS (01,02,03,04)</t>
  </si>
  <si>
    <t>TEPL</t>
  </si>
  <si>
    <t>TEPGL</t>
  </si>
  <si>
    <t>FIELD/BLOCK</t>
  </si>
  <si>
    <t>Range Resources Trinidad Limited (formerly Trincan Oil ltd)</t>
  </si>
  <si>
    <t>BG ECMA</t>
  </si>
  <si>
    <t>BOLT</t>
  </si>
  <si>
    <r>
      <rPr>
        <u/>
        <sz val="11"/>
        <color indexed="8"/>
        <rFont val="Times New Roman"/>
        <family val="1"/>
      </rPr>
      <t>NOTE</t>
    </r>
    <r>
      <rPr>
        <sz val="11"/>
        <color indexed="8"/>
        <rFont val="Times New Roman"/>
        <family val="1"/>
      </rPr>
      <t xml:space="preserve">: Figure in </t>
    </r>
    <r>
      <rPr>
        <sz val="11"/>
        <color rgb="FFFF0000"/>
        <rFont val="Times New Roman"/>
        <family val="1"/>
      </rPr>
      <t>RED/</t>
    </r>
    <r>
      <rPr>
        <i/>
        <sz val="11"/>
        <color rgb="FFFF0000"/>
        <rFont val="Times New Roman"/>
        <family val="1"/>
      </rPr>
      <t>Italics</t>
    </r>
    <r>
      <rPr>
        <sz val="11"/>
        <color indexed="8"/>
        <rFont val="Times New Roman"/>
        <family val="1"/>
      </rPr>
      <t xml:space="preserve"> is still preliminary at this time</t>
    </r>
  </si>
  <si>
    <t>NOTE:  NGC production is condensate received at Beachfield from NGC offshore pipelines</t>
  </si>
  <si>
    <t>WELL NUMBER</t>
  </si>
  <si>
    <t>DATE SPUDDED</t>
  </si>
  <si>
    <t>DATE COMPLETED</t>
  </si>
  <si>
    <t>TOTAL WINCH HOURS</t>
  </si>
  <si>
    <t xml:space="preserve">TOTAL WORKOVERS COMPLETED </t>
  </si>
  <si>
    <t>PRODUCTION (MT)</t>
  </si>
  <si>
    <t>EXPORT (MT)</t>
  </si>
  <si>
    <t>PRODUCTION (BBLS)</t>
  </si>
  <si>
    <t>EXPORT (BBLS)</t>
  </si>
  <si>
    <t xml:space="preserve">NOTE: Local NGL sales  from ALNG are to mainly PPGPL. These sold NGL volumes have been included in PPGPL's production data. </t>
  </si>
  <si>
    <t xml:space="preserve">NOTE: Local NGL sales  from ALNG are to mainly PPGPL. Local NGL deliveries are to Petrotrin. Sold &amp; delivered NGL volumes have been included in both PPGPL's &amp; Petrotrin's production data. </t>
  </si>
  <si>
    <t>NGL SALES AND DELIVERIES (BBLS)</t>
  </si>
  <si>
    <t>Urea</t>
  </si>
  <si>
    <t>Melamine</t>
  </si>
  <si>
    <t>NOTE:  * Includes Abandonments</t>
  </si>
  <si>
    <t>Units</t>
  </si>
  <si>
    <t>Products</t>
  </si>
  <si>
    <t>Other</t>
  </si>
  <si>
    <t>TABLE OF CONTENTS</t>
  </si>
  <si>
    <t>PRODUCTION AND EXPORT OF DOWNSTREAM AMMONIA</t>
  </si>
  <si>
    <t>1A</t>
  </si>
  <si>
    <t>1B</t>
  </si>
  <si>
    <t>2A</t>
  </si>
  <si>
    <t>2B</t>
  </si>
  <si>
    <t>2C</t>
  </si>
  <si>
    <t>2D</t>
  </si>
  <si>
    <t>2E</t>
  </si>
  <si>
    <t>2F</t>
  </si>
  <si>
    <t>3A</t>
  </si>
  <si>
    <t>3B</t>
  </si>
  <si>
    <t>4A</t>
  </si>
  <si>
    <t>4B</t>
  </si>
  <si>
    <t>4C</t>
  </si>
  <si>
    <t>4D</t>
  </si>
  <si>
    <t>4E</t>
  </si>
  <si>
    <t>NATURAL GAS PROCESSING AND PETROCHEMICALS</t>
  </si>
  <si>
    <t>5A</t>
  </si>
  <si>
    <t>5B</t>
  </si>
  <si>
    <t>5C</t>
  </si>
  <si>
    <t>5D</t>
  </si>
  <si>
    <t>ABBREVIATIONS</t>
  </si>
  <si>
    <t xml:space="preserve">C O N S O L I D A T E D     M O N T H L Y    B U L L E T I N S </t>
  </si>
  <si>
    <t>Rep. of Ecuador</t>
  </si>
  <si>
    <t>UAN</t>
  </si>
  <si>
    <t>Urea Ammonium Nitrate</t>
  </si>
  <si>
    <r>
      <t xml:space="preserve">NOTES: Figures in </t>
    </r>
    <r>
      <rPr>
        <sz val="10"/>
        <color rgb="FFFF0000"/>
        <rFont val="Calibri"/>
        <family val="2"/>
        <scheme val="minor"/>
      </rPr>
      <t>RED/</t>
    </r>
    <r>
      <rPr>
        <i/>
        <sz val="10"/>
        <color rgb="FFFF0000"/>
        <rFont val="Calibri"/>
        <family val="2"/>
        <scheme val="minor"/>
      </rPr>
      <t>Italics</t>
    </r>
    <r>
      <rPr>
        <sz val="10"/>
        <color indexed="8"/>
        <rFont val="Calibri"/>
        <family val="2"/>
        <scheme val="minor"/>
      </rPr>
      <t xml:space="preserve"> are preliminary</t>
    </r>
  </si>
  <si>
    <t xml:space="preserve">   </t>
  </si>
  <si>
    <t>Varandey Blend</t>
  </si>
  <si>
    <t>PTRIN (IPSC)</t>
  </si>
  <si>
    <t>Varandey</t>
  </si>
  <si>
    <t>Norway</t>
  </si>
  <si>
    <t>PRODUCTION AND EXPORT OF AMMONIA</t>
  </si>
  <si>
    <r>
      <t xml:space="preserve">Figures in </t>
    </r>
    <r>
      <rPr>
        <sz val="10"/>
        <color rgb="FFFF0000"/>
        <rFont val="Calibri"/>
        <family val="2"/>
        <scheme val="minor"/>
      </rPr>
      <t>RED/</t>
    </r>
    <r>
      <rPr>
        <i/>
        <sz val="10"/>
        <color rgb="FFFF0000"/>
        <rFont val="Calibri"/>
        <family val="2"/>
        <scheme val="minor"/>
      </rPr>
      <t xml:space="preserve">Italics </t>
    </r>
    <r>
      <rPr>
        <i/>
        <sz val="10"/>
        <rFont val="Calibri"/>
        <family val="2"/>
        <scheme val="minor"/>
      </rPr>
      <t>are</t>
    </r>
    <r>
      <rPr>
        <sz val="10"/>
        <rFont val="Calibri"/>
        <family val="2"/>
        <scheme val="minor"/>
      </rPr>
      <t xml:space="preserve"> preli</t>
    </r>
    <r>
      <rPr>
        <sz val="10"/>
        <color indexed="8"/>
        <rFont val="Calibri"/>
        <family val="2"/>
        <scheme val="minor"/>
      </rPr>
      <t>minary</t>
    </r>
  </si>
  <si>
    <t>Ogeundjo</t>
  </si>
  <si>
    <t>Switzerland</t>
  </si>
  <si>
    <t>NOTE : Ammonia Derivatives are Urea, UAN and Melamine</t>
  </si>
  <si>
    <r>
      <rPr>
        <b/>
        <sz val="18"/>
        <color theme="0"/>
        <rFont val="Calibri Light"/>
        <family val="2"/>
      </rPr>
      <t>GOVERNMENT OF THE REPUBLIC OF TRINIDAD AND TOBAGO</t>
    </r>
    <r>
      <rPr>
        <b/>
        <sz val="14"/>
        <color theme="0"/>
        <rFont val="Calibri Light"/>
        <family val="2"/>
      </rPr>
      <t xml:space="preserve">
MINISTRY OF ENERGY AND ENERGY INDUSTRIES</t>
    </r>
  </si>
  <si>
    <t>MEEI APPROVED WORKOVERS COMPLETED AND WINCH HOURS</t>
  </si>
  <si>
    <t>CRUDE  OIL &amp; CONDENSATE PRODUCTION</t>
  </si>
  <si>
    <t xml:space="preserve">The MEEI makes no assertions that this document is free of infection by computer viruses or other contamination and will not be held responsible for such losses and damages as a result of the infection. </t>
  </si>
  <si>
    <t>BHP</t>
  </si>
  <si>
    <t>AVG 2016</t>
  </si>
  <si>
    <t xml:space="preserve"> TABLE 1A - CRUDE OIL &amp; CONDENSATE PRODUCTION IN 2016 (BOPD)</t>
  </si>
  <si>
    <t>TABLE 2A   - DRILLING  RIGS IN USE IN 2016</t>
  </si>
  <si>
    <t>TABLE 2C  - DEPTH DRILLED IN 2016 (FT)</t>
  </si>
  <si>
    <t>TABLE 2B  - RIG DAYS IN 2016</t>
  </si>
  <si>
    <t>TABLE 2D  - WELLS STARTED IN 2016</t>
  </si>
  <si>
    <t>TABLE 2E  - WELL COMPLETIONS IN 2016</t>
  </si>
  <si>
    <t>TABLE 2F - MEEI APPROVED WORKOVERS COMPLETED AND WINCH HOURS IN 2016</t>
  </si>
  <si>
    <t xml:space="preserve">TABLE 3A -  NATURAL GAS PRODUCTION BY COMPANY IN 2016  (MMSCF/D)    </t>
  </si>
  <si>
    <t>TABLE 3B  - NATURAL GAS UTILIZATION BY SECTOR IN 2016 (MMSCF/D)</t>
  </si>
  <si>
    <t>TABLE 4A - CRUDE OIL IMPORTS IN 2016 (BBLS)</t>
  </si>
  <si>
    <t>TABLE 4B - CRUDE OIL EXPORTS IN 2016 (BBLS)</t>
  </si>
  <si>
    <t>TABLE 4C - PETROTRIN PAP REFINERY SALES IN 2016 (BBLS)</t>
  </si>
  <si>
    <t>TABLE 4D  - PETROTRIN PAP REFINERY OUTPUT IN 2016 (BBLS)</t>
  </si>
  <si>
    <t>TABLE  5A  - PRODUCTION AND EXPORT OF NGLS FROM  PPGPL IN 2016 (BBLS)</t>
  </si>
  <si>
    <t>TABLE  5B  -  PRODUCTION AND EXPORT OF AMMONIA IN 2016 (MT)</t>
  </si>
  <si>
    <t>TABLE  5C  -  PRODUCTION AND EXPORT OF DOWNSTREAM AMMONIA PRODUCTS IN 2016 (MT)</t>
  </si>
  <si>
    <t>TABLE  5D  -  PRODUCTION AND EXPORT OF METHANOL IN 2016 (MT)</t>
  </si>
  <si>
    <t>Image on Cover Page : Petrotrin Refinery, Pointe-a- Pierre, Trinidad  ;                                                                                                                                                                                                    Source :  https://www.petrotrin.com/~/media/Images/Homepage%20Slides/refinery%201280x792.ashx?h=792&amp;la=en&amp;w=1280</t>
  </si>
  <si>
    <t>AVOGL</t>
  </si>
  <si>
    <t xml:space="preserve">A&amp; V Oil &amp; Gas Ltd </t>
  </si>
  <si>
    <t>WSL RIG # 110</t>
  </si>
  <si>
    <t>MAHOGANY</t>
  </si>
  <si>
    <t>FOREST RESERVE</t>
  </si>
  <si>
    <t>FYZABAD</t>
  </si>
  <si>
    <t>SKD JAYA</t>
  </si>
  <si>
    <t>SSW-NOP-931</t>
  </si>
  <si>
    <t>FOR-LAND-1766</t>
  </si>
  <si>
    <t>FOR-LAND-1767</t>
  </si>
  <si>
    <t>FYZ-LAND-1050</t>
  </si>
  <si>
    <t>PRIM</t>
  </si>
  <si>
    <t xml:space="preserve">The MEEI takes reasonable measures to ensure the quality of the data contained in the publication at the time of distribution. However, data values in future Bulletins relating to previous periods are subject to amendment without notice. Organisations and individuals are asked to avail themselves of the most updated version of the Bulletins, when required.  </t>
  </si>
  <si>
    <t>DISCLAIMER FOR MEEI CONSOLIDATED MONTHLY BULLETINS</t>
  </si>
  <si>
    <t xml:space="preserve">The Ministry of Energy &amp; Energy Industries (MEEI) does not accept responsibility for the accuracy, correctness or completeness of the contents of the Consolidated Monthly Bulletins and shall not be liable for any loss or damage that may be a consequence of direct or indirect use of, or reliance on, the publication. </t>
  </si>
  <si>
    <t>SKD</t>
  </si>
  <si>
    <t>SapuraKencana Drilling  (Pte Ltd)</t>
  </si>
  <si>
    <t xml:space="preserve"> TABLE 1B - CONDENSATE PRODUCTION (ONLY) IN 2016 (BOPD)</t>
  </si>
  <si>
    <r>
      <t xml:space="preserve">NOTE: Figures in </t>
    </r>
    <r>
      <rPr>
        <sz val="10"/>
        <color rgb="FFFF0000"/>
        <rFont val="Calibri"/>
        <family val="2"/>
        <scheme val="minor"/>
      </rPr>
      <t>RED/</t>
    </r>
    <r>
      <rPr>
        <i/>
        <sz val="10"/>
        <color rgb="FFFF0000"/>
        <rFont val="Calibri"/>
        <family val="2"/>
        <scheme val="minor"/>
      </rPr>
      <t>Italics</t>
    </r>
    <r>
      <rPr>
        <sz val="10"/>
        <color indexed="8"/>
        <rFont val="Calibri"/>
        <family val="2"/>
        <scheme val="minor"/>
      </rPr>
      <t xml:space="preserve"> are preliminary.</t>
    </r>
  </si>
  <si>
    <t>AVDWL RIG #6</t>
  </si>
  <si>
    <t>CATSHILL</t>
  </si>
  <si>
    <t>FOR-LAND-1768</t>
  </si>
  <si>
    <t>FOR-LAND-1769</t>
  </si>
  <si>
    <t>SSW-NOP-932</t>
  </si>
  <si>
    <t>AVDWL RIG 6</t>
  </si>
  <si>
    <t>RRDSL RIG # 16</t>
  </si>
  <si>
    <t>ANGOSTURA</t>
  </si>
  <si>
    <t>ANG-NOP-03</t>
  </si>
  <si>
    <t>MOD-LAND-250</t>
  </si>
  <si>
    <t>RRDSL RIG #16</t>
  </si>
  <si>
    <t>FOR-LAND-1771</t>
  </si>
  <si>
    <t>FOR-LAND-1772</t>
  </si>
  <si>
    <t>FOR-LAND-1773</t>
  </si>
  <si>
    <t>AVDWL</t>
  </si>
  <si>
    <t>A&amp; V Drilling and Workover Limited</t>
  </si>
  <si>
    <t>PTRIN (IPSC) (AVOGL)</t>
  </si>
  <si>
    <t>PTRIN (FO) ( RRTL)</t>
  </si>
  <si>
    <t>PTRIN RIG #1</t>
  </si>
  <si>
    <t>WSL #110</t>
  </si>
  <si>
    <t>WSL RIG #4</t>
  </si>
  <si>
    <t xml:space="preserve">TABLE 4E - PETROTRIN PAP REFINERY THROUGHPUT IN 2016 (BBLS &amp; BOPD) </t>
  </si>
  <si>
    <t>PTRIN (LO) (LOL)</t>
  </si>
  <si>
    <t>FOR-LAND-1774</t>
  </si>
  <si>
    <t>CAT-LAND-137</t>
  </si>
  <si>
    <t>CAT-LAND-138</t>
  </si>
  <si>
    <t>CAT-LAND-138X</t>
  </si>
  <si>
    <t>CAT-LAND-138XX</t>
  </si>
  <si>
    <t>CAT-LAND-139</t>
  </si>
  <si>
    <t>WSL RIG # 4</t>
  </si>
  <si>
    <t>WSL RIG # 2</t>
  </si>
  <si>
    <t>FOR-LAND-1765ST</t>
  </si>
  <si>
    <t>CAT-LAND-136</t>
  </si>
  <si>
    <t>FOR-LAND-1770L</t>
  </si>
  <si>
    <t xml:space="preserve">Beach Oilfield Trinidad Limited </t>
  </si>
  <si>
    <t>FOR LAND 1775</t>
  </si>
  <si>
    <t>FOR LAND 1776</t>
  </si>
  <si>
    <t>CAT LAND 140</t>
  </si>
  <si>
    <t>CAT LAND 141ST</t>
  </si>
  <si>
    <t>MAH-MAA-17X</t>
  </si>
  <si>
    <t>B3A-NOP-RUBY 3</t>
  </si>
  <si>
    <t>EXPL ( A1)</t>
  </si>
  <si>
    <t>BLOCK 3(a)</t>
  </si>
  <si>
    <t>BHP Billiton (Trinidad) Limited</t>
  </si>
  <si>
    <t>BLOCK TTDAA5</t>
  </si>
  <si>
    <t>WSL RIG #2</t>
  </si>
  <si>
    <t>Gas Oils /Diesel</t>
  </si>
  <si>
    <t xml:space="preserve">  </t>
  </si>
  <si>
    <t>MANGO</t>
  </si>
  <si>
    <t>MAN1-MAA1-09</t>
  </si>
  <si>
    <t>FOR-LAND 843X</t>
  </si>
  <si>
    <t>PAS-LAND- 273X</t>
  </si>
  <si>
    <t>CAT-LAND-142</t>
  </si>
  <si>
    <t>CAT-LAND-143</t>
  </si>
  <si>
    <t>MAH-MAA-18ST1</t>
  </si>
  <si>
    <t>BHP ( TRINDAD 3A ) LTD</t>
  </si>
  <si>
    <t>BHP (TRINDAD BLOCK 5 ) LTD</t>
  </si>
  <si>
    <t>WSL RIG# 4</t>
  </si>
  <si>
    <r>
      <t>TABLE 5E (I) - PRODUCTION OF LNG FROM ALNG IN 2016 (M</t>
    </r>
    <r>
      <rPr>
        <b/>
        <vertAlign val="superscript"/>
        <sz val="14"/>
        <color theme="0"/>
        <rFont val="Calibri Light"/>
        <family val="2"/>
      </rPr>
      <t>3</t>
    </r>
    <r>
      <rPr>
        <b/>
        <sz val="14"/>
        <color theme="0"/>
        <rFont val="Calibri Light"/>
        <family val="2"/>
      </rPr>
      <t xml:space="preserve">) </t>
    </r>
  </si>
  <si>
    <t>MOD-LAND-251</t>
  </si>
  <si>
    <t>PTRIN (IPSC) (LOL)</t>
  </si>
  <si>
    <t>BALATA EAST</t>
  </si>
  <si>
    <t>BAE-LAND-48</t>
  </si>
  <si>
    <t>CAT-LAND-144</t>
  </si>
  <si>
    <t xml:space="preserve">RSOL </t>
  </si>
  <si>
    <t>RSOL</t>
  </si>
  <si>
    <t>SKD JAYA,  DOV</t>
  </si>
  <si>
    <t>JOEDOUG</t>
  </si>
  <si>
    <t>DOV</t>
  </si>
  <si>
    <t>TMAR</t>
  </si>
  <si>
    <t>5E (I &amp; II)</t>
  </si>
  <si>
    <t>LNG PRODUCTION FROM ALNG</t>
  </si>
  <si>
    <t>LNG EXPORTS FROM ALNG</t>
  </si>
  <si>
    <t xml:space="preserve"> NGL SALES &amp; DELIVERIES FROM ALNG</t>
  </si>
  <si>
    <t>5F(I &amp; II)</t>
  </si>
  <si>
    <t>5G</t>
  </si>
  <si>
    <t>TABLE 5G - NGL SALES &amp; DELIVERIES FROM ALNG IN 2016 (BBLS)</t>
  </si>
  <si>
    <t>Diamond Ocean Victory Rig</t>
  </si>
  <si>
    <t>Joe Douglas Rig</t>
  </si>
  <si>
    <t xml:space="preserve">TMAR </t>
  </si>
  <si>
    <t>Trinmar Strategic Business Unit, Petrotrin</t>
  </si>
  <si>
    <t xml:space="preserve">  DEEPINV </t>
  </si>
  <si>
    <t>DEEPINV</t>
  </si>
  <si>
    <t>JOEDOUG , DEEPINV</t>
  </si>
  <si>
    <t>PTRIN RIG #1 , WSL RIG # 4</t>
  </si>
  <si>
    <t>PTRIN RIG #1,  WSL RIG # 4</t>
  </si>
  <si>
    <t>AVDWL RIG #6 &amp; WSL RIG # 4</t>
  </si>
  <si>
    <t>SKD JAYA,  DOV, REXLII</t>
  </si>
  <si>
    <t>REXLII</t>
  </si>
  <si>
    <t>Rowan EXL II Rig</t>
  </si>
  <si>
    <r>
      <t>TABLE 5F(I) - LNG SALES &amp; DELIVERIES FROM ALNG IN 2016 (MMBTU</t>
    </r>
    <r>
      <rPr>
        <b/>
        <sz val="14"/>
        <color theme="0"/>
        <rFont val="Calibri Light"/>
        <family val="2"/>
      </rPr>
      <t>)</t>
    </r>
  </si>
  <si>
    <t>LECLERC-1ST1</t>
  </si>
  <si>
    <t>EXPL ( A3)</t>
  </si>
  <si>
    <t>BHP ( TRINIDAD 2C) LTD</t>
  </si>
  <si>
    <t xml:space="preserve">* Note : </t>
  </si>
  <si>
    <r>
      <t>TABLE 5F(II) - LNG SALES &amp; DELIVERIES FROM ALNG IN 2016 (M</t>
    </r>
    <r>
      <rPr>
        <b/>
        <vertAlign val="superscript"/>
        <sz val="14"/>
        <color theme="0"/>
        <rFont val="Calibri Light"/>
        <family val="2"/>
      </rPr>
      <t>3</t>
    </r>
    <r>
      <rPr>
        <b/>
        <sz val="14"/>
        <color theme="0"/>
        <rFont val="Calibri Light"/>
        <family val="2"/>
      </rPr>
      <t xml:space="preserve">)**   </t>
    </r>
  </si>
  <si>
    <t>TABLE 5E (II) - PRODUCTION OF LNG FROM ALNG IN 2016 (MMBTU)*</t>
  </si>
  <si>
    <r>
      <t>M</t>
    </r>
    <r>
      <rPr>
        <vertAlign val="superscript"/>
        <sz val="10"/>
        <rFont val="Arial"/>
        <family val="2"/>
      </rPr>
      <t>3</t>
    </r>
    <r>
      <rPr>
        <sz val="10"/>
        <rFont val="Arial"/>
        <family val="2"/>
      </rPr>
      <t xml:space="preserve"> converted to MMBTU ; conversion factors vary by train &amp; by month.</t>
    </r>
  </si>
  <si>
    <t xml:space="preserve">** Notes : </t>
  </si>
  <si>
    <r>
      <t>MMBTU converted to M</t>
    </r>
    <r>
      <rPr>
        <vertAlign val="superscript"/>
        <sz val="10"/>
        <rFont val="Arial"/>
        <family val="2"/>
      </rPr>
      <t>3</t>
    </r>
    <r>
      <rPr>
        <sz val="10"/>
        <rFont val="Arial"/>
        <family val="2"/>
      </rPr>
      <t xml:space="preserve"> ; conversion factors vary by train &amp; by month. Figures in </t>
    </r>
    <r>
      <rPr>
        <sz val="10"/>
        <color rgb="FFFF0000"/>
        <rFont val="Arial"/>
        <family val="2"/>
      </rPr>
      <t>RED/</t>
    </r>
    <r>
      <rPr>
        <i/>
        <sz val="10"/>
        <color rgb="FFFF0000"/>
        <rFont val="Arial"/>
        <family val="2"/>
      </rPr>
      <t>Italics</t>
    </r>
    <r>
      <rPr>
        <sz val="10"/>
        <rFont val="Arial"/>
        <family val="2"/>
      </rPr>
      <t xml:space="preserve"> are preliminary.</t>
    </r>
  </si>
  <si>
    <t>MEPR</t>
  </si>
  <si>
    <t xml:space="preserve">Massy Energy Production Resources </t>
  </si>
  <si>
    <t>Lula</t>
  </si>
  <si>
    <t>RRDSL RIG # 18</t>
  </si>
  <si>
    <t>BLOCK 23A</t>
  </si>
  <si>
    <t>B23A-NOP-BURROKEET-1</t>
  </si>
  <si>
    <t>B23A-NOP-BURROKEET-2</t>
  </si>
  <si>
    <t>MAN1-MAA1-08</t>
  </si>
  <si>
    <t>QUI2-LAND-159</t>
  </si>
  <si>
    <t>BAE-LAND-49</t>
  </si>
  <si>
    <t>CAT-LAND-145</t>
  </si>
  <si>
    <t>CAT-LAND-146</t>
  </si>
  <si>
    <t>BHP(TRINIDAD-BLOCK 23A) LTD</t>
  </si>
  <si>
    <t>PTRIN (IPSC)(AVOGL)</t>
  </si>
  <si>
    <t>Incremental Production Service Contracts (Under Petrotrin)</t>
  </si>
  <si>
    <t>Deepwater Invictus (drill ship)</t>
  </si>
  <si>
    <t>SOLDADO SOUTH WEST</t>
  </si>
  <si>
    <t>MORNE DIABLO</t>
  </si>
  <si>
    <t>QUINAM</t>
  </si>
  <si>
    <t>DOV, REXLII</t>
  </si>
  <si>
    <t>BAE-LAND- 50</t>
  </si>
  <si>
    <t>CAT-LAND-147</t>
  </si>
  <si>
    <t>CAT-LAND-148</t>
  </si>
  <si>
    <t>PALO SECO</t>
  </si>
  <si>
    <r>
      <t xml:space="preserve">NOTE: Figures in </t>
    </r>
    <r>
      <rPr>
        <sz val="10"/>
        <color rgb="FFFF0000"/>
        <rFont val="Calibri"/>
        <family val="2"/>
        <scheme val="minor"/>
      </rPr>
      <t>RED/</t>
    </r>
    <r>
      <rPr>
        <i/>
        <sz val="10"/>
        <color rgb="FFFF0000"/>
        <rFont val="Calibri"/>
        <family val="2"/>
        <scheme val="minor"/>
      </rPr>
      <t xml:space="preserve">Italics </t>
    </r>
    <r>
      <rPr>
        <sz val="10"/>
        <rFont val="Calibri"/>
        <family val="2"/>
        <scheme val="minor"/>
      </rPr>
      <t>are  still preliminary at this time.</t>
    </r>
  </si>
  <si>
    <t>DOV, REXLII, JOEDOUG</t>
  </si>
  <si>
    <t>RALCOFF</t>
  </si>
  <si>
    <t>`</t>
  </si>
  <si>
    <t>PARANG</t>
  </si>
  <si>
    <t>SERCAN</t>
  </si>
  <si>
    <t>PAR-AMA-01</t>
  </si>
  <si>
    <t>MAN1-MAA1-7X</t>
  </si>
  <si>
    <t>SER1-SEA-01</t>
  </si>
  <si>
    <t>SER1-SEA-02</t>
  </si>
  <si>
    <t>SER1-SEA-03</t>
  </si>
  <si>
    <t>CAT-LAND-149</t>
  </si>
  <si>
    <t>CAT-LAND-150</t>
  </si>
  <si>
    <t>CAT-LAND-151</t>
  </si>
  <si>
    <t>Ralf Coffman</t>
  </si>
  <si>
    <t>RRDSL RIG #19</t>
  </si>
  <si>
    <t>AMH-AMA-15</t>
  </si>
  <si>
    <t>SER1-SEA-05</t>
  </si>
  <si>
    <t>QUI-LAND-160</t>
  </si>
  <si>
    <t>BAE-LAND-51</t>
  </si>
  <si>
    <t>CAT-LAND-152</t>
  </si>
  <si>
    <t>CAT-LAND-153</t>
  </si>
  <si>
    <t>CAT-LAND-154</t>
  </si>
  <si>
    <t>AMHERSTIA</t>
  </si>
  <si>
    <t>SER1-SEA-04ST1</t>
  </si>
  <si>
    <t xml:space="preserve">AVDWL RIG #6 </t>
  </si>
  <si>
    <t>GUA1-LAND-1096</t>
  </si>
  <si>
    <t>GUA1-LAND-1097</t>
  </si>
  <si>
    <t>GUAPO</t>
  </si>
  <si>
    <t>EAST MAYARO</t>
  </si>
  <si>
    <t>SAVANAH-1ST1</t>
  </si>
  <si>
    <t>PAR-AMA-03</t>
  </si>
  <si>
    <t>MAN1-MAA1-03ST1X</t>
  </si>
  <si>
    <t>EXPL (A.2c)</t>
  </si>
  <si>
    <t>ANTILLES TRINITY</t>
  </si>
  <si>
    <t>CAT-LAND-155</t>
  </si>
  <si>
    <t>CAT-LAND-156</t>
  </si>
  <si>
    <t>BAE-LAND- 52</t>
  </si>
  <si>
    <t>ANT-LAND-87</t>
  </si>
  <si>
    <t>GUB-LAND-681</t>
  </si>
  <si>
    <t>FETL</t>
  </si>
  <si>
    <t>Fram Exploration Trinidad Limited</t>
  </si>
  <si>
    <t>RRDSL RIG #17</t>
  </si>
  <si>
    <t>PTRIN ( LO)(LOL)</t>
  </si>
  <si>
    <t>PTRIN (IPSC) (FETL)</t>
  </si>
  <si>
    <t>PTRIN (IPSC) ( RRTL)</t>
  </si>
  <si>
    <t>WELL COMPLETIONS - OTHER</t>
  </si>
  <si>
    <t>Tallon Well Services limited</t>
  </si>
  <si>
    <t>TWSL</t>
  </si>
  <si>
    <t>AVDWL RIG #6, WSL RIG # 4, TWSL # 38 &amp; RRDSL # 17</t>
  </si>
  <si>
    <t>TWSL #38</t>
  </si>
  <si>
    <t>GUAYAGUAYARE ( BEACH MARCELLE)</t>
  </si>
  <si>
    <t>Methanol IV Company Ltd Plant, or "M4"</t>
  </si>
  <si>
    <t>Caribbean Methanol Company Ltd (&amp; Plant), or "M2"</t>
  </si>
  <si>
    <t>M5000 Methanol Plant, or "M5"</t>
  </si>
  <si>
    <t xml:space="preserve">M5000 </t>
  </si>
  <si>
    <t>Trinidad and Tobago Methanol Company Ltd Plant I, or "M1"</t>
  </si>
  <si>
    <t>Trinidad and Tobago Methanol Company Ltd Plant II, or "M3"</t>
  </si>
  <si>
    <t xml:space="preserve">TTMC II </t>
  </si>
  <si>
    <t xml:space="preserve">MIV  </t>
  </si>
  <si>
    <t>Tringen I &amp;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</si>
</sst>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4" formatCode="_(&quot;$&quot;* #,##0.00_);_(&quot;$&quot;* \(#,##0.00\);_(&quot;$&quot;* &quot;-&quot;??_);_(@_)"/>
    <numFmt numFmtId="43" formatCode="_(* #,##0.00_);_(* \(#,##0.00\);_(* &quot;-&quot;??_);_(@_)"/>
    <numFmt numFmtId="164" formatCode="[$-409]mmm\-yy;@"/>
    <numFmt numFmtId="165" formatCode="0.0%"/>
    <numFmt numFmtId="166" formatCode="[$-F800]dddd\,\ mmmm\ dd\,\ yyyy"/>
    <numFmt numFmtId="167" formatCode="_(* #,##0_);_(* \(#,##0\);_(* &quot;-&quot;??_);_(@_)"/>
    <numFmt numFmtId="168" formatCode="[$-409]d\-mmm\-yy;@"/>
    <numFmt numFmtId="169" formatCode="#,##0.000"/>
  </numFmts>
  <fonts count="1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indexed="8"/>
      <name val="Calibri"/>
      <family val="2"/>
    </font>
    <font>
      <sz val="11"/>
      <color indexed="8"/>
      <name val="Times New Roman"/>
      <family val="1"/>
    </font>
    <font>
      <sz val="24"/>
      <name val="Times New Roman"/>
      <family val="1"/>
    </font>
    <font>
      <sz val="14"/>
      <name val="Times New Roman"/>
      <family val="1"/>
    </font>
    <font>
      <sz val="16"/>
      <name val="Times New Roman"/>
      <family val="1"/>
    </font>
    <font>
      <sz val="8"/>
      <name val="Arial"/>
      <family val="2"/>
    </font>
    <font>
      <u/>
      <sz val="11"/>
      <color indexed="8"/>
      <name val="Times New Roman"/>
      <family val="1"/>
    </font>
    <font>
      <sz val="10"/>
      <color indexed="8"/>
      <name val="Times New Roman"/>
      <family val="1"/>
    </font>
    <font>
      <sz val="12"/>
      <name val="Arial"/>
      <family val="2"/>
    </font>
    <font>
      <b/>
      <u/>
      <sz val="10"/>
      <name val="Times New Roman"/>
      <family val="1"/>
    </font>
    <font>
      <u/>
      <sz val="10"/>
      <color theme="10"/>
      <name val="Arial"/>
      <family val="2"/>
    </font>
    <font>
      <sz val="11"/>
      <color theme="1"/>
      <name val="Calibri"/>
      <family val="2"/>
      <scheme val="minor"/>
    </font>
    <font>
      <sz val="11"/>
      <color rgb="FFFF0000"/>
      <name val="Times New Roman"/>
      <family val="1"/>
    </font>
    <font>
      <sz val="11"/>
      <color rgb="FFFF0000"/>
      <name val="Calibri"/>
      <family val="2"/>
      <scheme val="minor"/>
    </font>
    <font>
      <sz val="10"/>
      <color theme="1"/>
      <name val="Arial"/>
      <family val="2"/>
    </font>
    <font>
      <b/>
      <sz val="10"/>
      <color theme="1"/>
      <name val="Arial"/>
      <family val="2"/>
    </font>
    <font>
      <i/>
      <sz val="11"/>
      <color rgb="FFFF0000"/>
      <name val="Times New Roman"/>
      <family val="1"/>
    </font>
    <font>
      <b/>
      <sz val="11"/>
      <color theme="1"/>
      <name val="Calibri"/>
      <family val="2"/>
      <scheme val="minor"/>
    </font>
    <font>
      <sz val="10"/>
      <name val="MS Sans Serif"/>
      <family val="2"/>
    </font>
    <font>
      <sz val="10"/>
      <color rgb="FFFF0000"/>
      <name val="Times New Roman"/>
      <family val="1"/>
    </font>
    <font>
      <sz val="10"/>
      <color rgb="FFFF0000"/>
      <name val="Arial"/>
      <family val="2"/>
    </font>
    <font>
      <b/>
      <sz val="14"/>
      <color theme="1"/>
      <name val="Calibri"/>
      <family val="2"/>
      <scheme val="minor"/>
    </font>
    <font>
      <sz val="10"/>
      <color indexed="8"/>
      <name val="Book Antiqua"/>
      <family val="1"/>
    </font>
    <font>
      <sz val="10"/>
      <name val="Book Antiqua"/>
      <family val="1"/>
    </font>
    <font>
      <sz val="11"/>
      <name val="Calibri"/>
      <family val="2"/>
      <scheme val="minor"/>
    </font>
    <font>
      <u/>
      <sz val="11"/>
      <color theme="10"/>
      <name val="Calibri"/>
      <family val="2"/>
      <scheme val="minor"/>
    </font>
    <font>
      <sz val="11"/>
      <color theme="0"/>
      <name val="Calibri"/>
      <family val="2"/>
      <scheme val="minor"/>
    </font>
    <font>
      <sz val="11"/>
      <color rgb="FF9C0006"/>
      <name val="Calibri"/>
      <family val="2"/>
      <scheme val="minor"/>
    </font>
    <font>
      <b/>
      <sz val="11"/>
      <color indexed="52"/>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sz val="11"/>
      <color indexed="60"/>
      <name val="Calibri"/>
      <family val="2"/>
      <scheme val="minor"/>
    </font>
    <font>
      <b/>
      <sz val="11"/>
      <color rgb="FF3F3F3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sz val="12"/>
      <name val="Calibri"/>
      <family val="2"/>
      <scheme val="minor"/>
    </font>
    <font>
      <sz val="10"/>
      <name val="Calibri"/>
      <family val="2"/>
      <scheme val="minor"/>
    </font>
    <font>
      <b/>
      <sz val="11"/>
      <name val="Calibri"/>
      <family val="2"/>
      <scheme val="minor"/>
    </font>
    <font>
      <sz val="12"/>
      <color rgb="FFFF0000"/>
      <name val="Calibri"/>
      <family val="2"/>
      <scheme val="minor"/>
    </font>
    <font>
      <sz val="16"/>
      <name val="Calibri"/>
      <family val="2"/>
      <scheme val="minor"/>
    </font>
    <font>
      <b/>
      <sz val="14"/>
      <color theme="0"/>
      <name val="Calibri Light"/>
      <family val="2"/>
    </font>
    <font>
      <b/>
      <sz val="11"/>
      <color theme="0"/>
      <name val="Calibri Light"/>
      <family val="2"/>
    </font>
    <font>
      <sz val="11"/>
      <color theme="0"/>
      <name val="Calibri Light"/>
      <family val="2"/>
    </font>
    <font>
      <sz val="10"/>
      <color theme="0"/>
      <name val="Calibri Light"/>
      <family val="2"/>
    </font>
    <font>
      <b/>
      <sz val="10"/>
      <color theme="0"/>
      <name val="Calibri Light"/>
      <family val="2"/>
    </font>
    <font>
      <sz val="11"/>
      <color indexed="8"/>
      <name val="Calibri"/>
      <family val="2"/>
      <scheme val="minor"/>
    </font>
    <font>
      <sz val="10"/>
      <color indexed="8"/>
      <name val="Calibri"/>
      <family val="2"/>
      <scheme val="minor"/>
    </font>
    <font>
      <b/>
      <sz val="11"/>
      <color indexed="8"/>
      <name val="Calibri"/>
      <family val="2"/>
      <scheme val="minor"/>
    </font>
    <font>
      <sz val="10"/>
      <color rgb="FFFF0000"/>
      <name val="Calibri"/>
      <family val="2"/>
      <scheme val="minor"/>
    </font>
    <font>
      <i/>
      <sz val="10"/>
      <color rgb="FFFF0000"/>
      <name val="Calibri"/>
      <family val="2"/>
      <scheme val="minor"/>
    </font>
    <font>
      <b/>
      <vertAlign val="superscript"/>
      <sz val="14"/>
      <color theme="0"/>
      <name val="Calibri Light"/>
      <family val="2"/>
    </font>
    <font>
      <sz val="11"/>
      <color theme="1" tint="0.249977111117893"/>
      <name val="Calibri"/>
      <family val="2"/>
      <scheme val="minor"/>
    </font>
    <font>
      <b/>
      <sz val="18"/>
      <color theme="0"/>
      <name val="Calibri Light"/>
      <family val="2"/>
    </font>
    <font>
      <b/>
      <sz val="28"/>
      <color theme="0"/>
      <name val="Calibri Light"/>
      <family val="2"/>
    </font>
    <font>
      <sz val="10"/>
      <name val="Arial"/>
      <family val="2"/>
    </font>
    <font>
      <b/>
      <sz val="10"/>
      <name val="Calibri"/>
      <family val="2"/>
      <scheme val="minor"/>
    </font>
    <font>
      <sz val="7.5"/>
      <name val="Arial"/>
      <family val="2"/>
    </font>
    <font>
      <sz val="10"/>
      <name val="Geneva"/>
    </font>
    <font>
      <sz val="10"/>
      <color indexed="8"/>
      <name val="Arial"/>
      <family val="2"/>
    </font>
    <font>
      <sz val="14"/>
      <name val="Calibri"/>
      <family val="2"/>
      <scheme val="minor"/>
    </font>
    <font>
      <b/>
      <i/>
      <sz val="11"/>
      <name val="Calibri"/>
      <family val="2"/>
      <scheme val="minor"/>
    </font>
    <font>
      <i/>
      <sz val="10"/>
      <name val="Calibri"/>
      <family val="2"/>
      <scheme val="minor"/>
    </font>
    <font>
      <b/>
      <sz val="8"/>
      <color theme="1"/>
      <name val="Calibri"/>
      <family val="2"/>
      <scheme val="minor"/>
    </font>
    <font>
      <u/>
      <sz val="10"/>
      <color indexed="12"/>
      <name val="Arial"/>
      <family val="2"/>
    </font>
    <font>
      <sz val="11"/>
      <name val="Calibri"/>
      <family val="2"/>
    </font>
    <font>
      <sz val="11"/>
      <color indexed="22"/>
      <name val="Century Gothic"/>
      <family val="2"/>
    </font>
    <font>
      <b/>
      <sz val="11"/>
      <name val="Calibri"/>
      <family val="2"/>
    </font>
    <font>
      <i/>
      <sz val="11"/>
      <name val="Calibri"/>
      <family val="2"/>
      <scheme val="minor"/>
    </font>
    <font>
      <sz val="11"/>
      <color theme="1"/>
      <name val="Calibri"/>
      <family val="2"/>
    </font>
    <font>
      <sz val="11"/>
      <color rgb="FFFF0000"/>
      <name val="Calibri"/>
      <family val="2"/>
    </font>
    <font>
      <sz val="9"/>
      <name val="Arial"/>
      <family val="2"/>
    </font>
    <font>
      <vertAlign val="superscript"/>
      <sz val="10"/>
      <name val="Arial"/>
      <family val="2"/>
    </font>
    <font>
      <i/>
      <sz val="10"/>
      <color rgb="FFFF0000"/>
      <name val="Arial"/>
      <family val="2"/>
    </font>
    <font>
      <b/>
      <sz val="9"/>
      <name val="Calibri"/>
      <family val="2"/>
      <scheme val="minor"/>
    </font>
    <font>
      <b/>
      <sz val="10"/>
      <color indexed="8"/>
      <name val="Calibri"/>
      <family val="2"/>
      <scheme val="minor"/>
    </font>
    <font>
      <sz val="11"/>
      <name val="Arial"/>
      <family val="2"/>
    </font>
    <font>
      <sz val="12"/>
      <color theme="1"/>
      <name val="Calibri"/>
      <family val="2"/>
      <scheme val="minor"/>
    </font>
  </fonts>
  <fills count="7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theme="0" tint="-0.14999847407452621"/>
        <bgColor indexed="64"/>
      </patternFill>
    </fill>
    <fill>
      <gradientFill degree="270">
        <stop position="0">
          <color theme="1"/>
        </stop>
        <stop position="1">
          <color theme="1" tint="0.25098422193060094"/>
        </stop>
      </gradientFill>
    </fill>
    <fill>
      <patternFill patternType="solid">
        <fgColor theme="0" tint="-4.9989318521683403E-2"/>
        <bgColor indexed="64"/>
      </patternFill>
    </fill>
    <fill>
      <patternFill patternType="solid">
        <fgColor theme="6"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5" tint="0.79998168889431442"/>
        <bgColor indexed="64"/>
      </patternFill>
    </fill>
    <fill>
      <patternFill patternType="solid">
        <fgColor theme="3" tint="0.399975585192419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top style="thin">
        <color theme="4"/>
      </top>
      <bottom style="double">
        <color theme="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10576">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 applyNumberFormat="0" applyAlignment="0" applyProtection="0"/>
    <xf numFmtId="0" fontId="38" fillId="21" borderId="2" applyNumberFormat="0" applyAlignment="0" applyProtection="0"/>
    <xf numFmtId="43" fontId="52" fillId="0" borderId="0" applyFont="0" applyFill="0" applyBorder="0" applyAlignment="0" applyProtection="0"/>
    <xf numFmtId="43" fontId="51"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7" borderId="1" applyNumberFormat="0" applyAlignment="0" applyProtection="0"/>
    <xf numFmtId="0" fontId="45" fillId="0" borderId="6" applyNumberFormat="0" applyFill="0" applyAlignment="0" applyProtection="0"/>
    <xf numFmtId="0" fontId="46" fillId="22" borderId="0" applyNumberFormat="0" applyBorder="0" applyAlignment="0" applyProtection="0"/>
    <xf numFmtId="0" fontId="63" fillId="0" borderId="0"/>
    <xf numFmtId="0" fontId="33" fillId="0" borderId="0"/>
    <xf numFmtId="0" fontId="28" fillId="0" borderId="0"/>
    <xf numFmtId="0" fontId="28" fillId="0" borderId="0"/>
    <xf numFmtId="0" fontId="63" fillId="0" borderId="0"/>
    <xf numFmtId="0" fontId="63" fillId="0" borderId="0"/>
    <xf numFmtId="0" fontId="63" fillId="0" borderId="0"/>
    <xf numFmtId="0" fontId="66" fillId="0" borderId="0">
      <alignment vertical="center"/>
    </xf>
    <xf numFmtId="0" fontId="63" fillId="0" borderId="0"/>
    <xf numFmtId="0" fontId="63" fillId="0" borderId="0"/>
    <xf numFmtId="0" fontId="63" fillId="0" borderId="0"/>
    <xf numFmtId="0" fontId="28" fillId="23" borderId="7" applyNumberFormat="0" applyFont="0" applyAlignment="0" applyProtection="0"/>
    <xf numFmtId="0" fontId="47" fillId="20" borderId="8" applyNumberFormat="0" applyAlignment="0" applyProtection="0"/>
    <xf numFmtId="9" fontId="51" fillId="0" borderId="0" applyFon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0" borderId="0" applyNumberFormat="0" applyFill="0" applyBorder="0" applyAlignment="0" applyProtection="0"/>
    <xf numFmtId="0" fontId="27" fillId="0" borderId="0"/>
    <xf numFmtId="0" fontId="26" fillId="0" borderId="0"/>
    <xf numFmtId="0" fontId="70" fillId="0" borderId="0"/>
    <xf numFmtId="43" fontId="34" fillId="0" borderId="0" applyFont="0" applyFill="0" applyBorder="0" applyAlignment="0" applyProtection="0"/>
    <xf numFmtId="43" fontId="28"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0" fontId="25" fillId="0" borderId="0"/>
    <xf numFmtId="43" fontId="34" fillId="0" borderId="0" applyFont="0" applyFill="0" applyBorder="0" applyAlignment="0" applyProtection="0"/>
    <xf numFmtId="43" fontId="28"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0" fontId="25" fillId="0" borderId="0"/>
    <xf numFmtId="0" fontId="25" fillId="0" borderId="0"/>
    <xf numFmtId="0" fontId="28" fillId="0" borderId="0"/>
    <xf numFmtId="0" fontId="24" fillId="0" borderId="0"/>
    <xf numFmtId="0" fontId="24" fillId="0" borderId="0"/>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 applyNumberFormat="0" applyAlignment="0" applyProtection="0"/>
    <xf numFmtId="0" fontId="38" fillId="21" borderId="2" applyNumberFormat="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7" borderId="1" applyNumberFormat="0" applyAlignment="0" applyProtection="0"/>
    <xf numFmtId="0" fontId="45" fillId="0" borderId="6" applyNumberFormat="0" applyFill="0" applyAlignment="0" applyProtection="0"/>
    <xf numFmtId="0" fontId="46" fillId="22" borderId="0" applyNumberFormat="0" applyBorder="0" applyAlignment="0" applyProtection="0"/>
    <xf numFmtId="0" fontId="28" fillId="0" borderId="0">
      <alignment horizontal="justify"/>
    </xf>
    <xf numFmtId="0" fontId="24" fillId="0" borderId="0"/>
    <xf numFmtId="0" fontId="24" fillId="0" borderId="0"/>
    <xf numFmtId="0" fontId="24" fillId="0" borderId="0"/>
    <xf numFmtId="0" fontId="28" fillId="23" borderId="7" applyNumberFormat="0" applyFont="0" applyAlignment="0" applyProtection="0"/>
    <xf numFmtId="0" fontId="47" fillId="20" borderId="8" applyNumberForma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0" borderId="0" applyNumberFormat="0" applyFill="0" applyBorder="0" applyAlignment="0" applyProtection="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43" fontId="28" fillId="0" borderId="0" applyFont="0" applyFill="0" applyBorder="0" applyAlignment="0" applyProtection="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43" fontId="28" fillId="0" borderId="0" applyFont="0" applyFill="0" applyBorder="0" applyAlignment="0" applyProtection="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8" fillId="0" borderId="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43" fontId="28" fillId="0" borderId="0" applyFont="0" applyFill="0" applyBorder="0" applyAlignment="0" applyProtection="0"/>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8" fillId="0" borderId="0">
      <alignment horizontal="justify"/>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7" fillId="0" borderId="0" applyNumberFormat="0" applyFill="0" applyBorder="0" applyAlignment="0" applyProtection="0"/>
    <xf numFmtId="0" fontId="24" fillId="0" borderId="0"/>
    <xf numFmtId="0" fontId="24" fillId="0" borderId="0"/>
    <xf numFmtId="0" fontId="24" fillId="0" borderId="0"/>
    <xf numFmtId="43" fontId="28" fillId="0" borderId="0" applyFont="0" applyFill="0" applyBorder="0" applyAlignment="0" applyProtection="0"/>
    <xf numFmtId="0" fontId="24"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7" fillId="20" borderId="1" applyNumberFormat="0" applyAlignment="0" applyProtection="0"/>
    <xf numFmtId="0" fontId="37" fillId="20" borderId="1" applyNumberFormat="0" applyAlignment="0" applyProtection="0"/>
    <xf numFmtId="0" fontId="38" fillId="21" borderId="2" applyNumberFormat="0" applyAlignment="0" applyProtection="0"/>
    <xf numFmtId="0" fontId="38" fillId="21" borderId="2" applyNumberFormat="0" applyAlignment="0" applyProtection="0"/>
    <xf numFmtId="43"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0" fillId="4" borderId="0" applyNumberFormat="0" applyBorder="0" applyAlignment="0" applyProtection="0"/>
    <xf numFmtId="0" fontId="41" fillId="0" borderId="3" applyNumberFormat="0" applyFill="0" applyAlignment="0" applyProtection="0"/>
    <xf numFmtId="0" fontId="41" fillId="0" borderId="3"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2" fillId="0" borderId="0" applyNumberFormat="0" applyFill="0" applyBorder="0" applyAlignment="0" applyProtection="0">
      <alignment vertical="top"/>
      <protection locked="0"/>
    </xf>
    <xf numFmtId="0" fontId="44" fillId="7" borderId="1" applyNumberFormat="0" applyAlignment="0" applyProtection="0"/>
    <xf numFmtId="0" fontId="44" fillId="7" borderId="1" applyNumberFormat="0" applyAlignment="0" applyProtection="0"/>
    <xf numFmtId="0" fontId="45" fillId="0" borderId="6" applyNumberFormat="0" applyFill="0" applyAlignment="0" applyProtection="0"/>
    <xf numFmtId="0" fontId="45" fillId="0" borderId="6" applyNumberFormat="0" applyFill="0" applyAlignment="0" applyProtection="0"/>
    <xf numFmtId="0" fontId="46" fillId="22" borderId="0" applyNumberFormat="0" applyBorder="0" applyAlignment="0" applyProtection="0"/>
    <xf numFmtId="0" fontId="46" fillId="22" borderId="0" applyNumberFormat="0" applyBorder="0" applyAlignment="0" applyProtection="0"/>
    <xf numFmtId="0" fontId="28" fillId="23" borderId="7" applyNumberFormat="0" applyFont="0" applyAlignment="0" applyProtection="0"/>
    <xf numFmtId="0" fontId="28" fillId="23" borderId="7" applyNumberFormat="0" applyFont="0" applyAlignment="0" applyProtection="0"/>
    <xf numFmtId="0" fontId="47" fillId="20" borderId="8" applyNumberFormat="0" applyAlignment="0" applyProtection="0"/>
    <xf numFmtId="0" fontId="47" fillId="20" borderId="8" applyNumberFormat="0" applyAlignment="0" applyProtection="0"/>
    <xf numFmtId="9" fontId="28"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49" fillId="0" borderId="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4" fillId="0" borderId="0"/>
    <xf numFmtId="0" fontId="62" fillId="0" borderId="0" applyNumberFormat="0" applyFill="0" applyBorder="0" applyAlignment="0" applyProtection="0"/>
    <xf numFmtId="0" fontId="24"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8" borderId="0" applyNumberFormat="0" applyBorder="0" applyAlignment="0" applyProtection="0"/>
    <xf numFmtId="0" fontId="24" fillId="26"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78" fillId="12" borderId="0" applyNumberFormat="0" applyBorder="0" applyAlignment="0" applyProtection="0"/>
    <xf numFmtId="0" fontId="78" fillId="9" borderId="0" applyNumberFormat="0" applyBorder="0" applyAlignment="0" applyProtection="0"/>
    <xf numFmtId="0" fontId="78" fillId="10" borderId="0" applyNumberFormat="0" applyBorder="0" applyAlignment="0" applyProtection="0"/>
    <xf numFmtId="0" fontId="78" fillId="13" borderId="0" applyNumberFormat="0" applyBorder="0" applyAlignment="0" applyProtection="0"/>
    <xf numFmtId="0" fontId="78" fillId="14" borderId="0" applyNumberFormat="0" applyBorder="0" applyAlignment="0" applyProtection="0"/>
    <xf numFmtId="0" fontId="78" fillId="15" borderId="0" applyNumberFormat="0" applyBorder="0" applyAlignment="0" applyProtection="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0" fontId="78" fillId="13" borderId="0" applyNumberFormat="0" applyBorder="0" applyAlignment="0" applyProtection="0"/>
    <xf numFmtId="0" fontId="78" fillId="27" borderId="0" applyNumberFormat="0" applyBorder="0" applyAlignment="0" applyProtection="0"/>
    <xf numFmtId="0" fontId="78" fillId="19" borderId="0" applyNumberFormat="0" applyBorder="0" applyAlignment="0" applyProtection="0"/>
    <xf numFmtId="0" fontId="79" fillId="3" borderId="0" applyNumberFormat="0" applyBorder="0" applyAlignment="0" applyProtection="0"/>
    <xf numFmtId="0" fontId="80" fillId="20" borderId="25" applyNumberFormat="0" applyAlignment="0" applyProtection="0"/>
    <xf numFmtId="0" fontId="81" fillId="28" borderId="26" applyNumberFormat="0" applyAlignment="0" applyProtection="0"/>
    <xf numFmtId="0" fontId="82" fillId="0" borderId="0" applyNumberFormat="0" applyFill="0" applyBorder="0" applyAlignment="0" applyProtection="0"/>
    <xf numFmtId="0" fontId="83" fillId="4" borderId="0" applyNumberFormat="0" applyBorder="0" applyAlignment="0" applyProtection="0"/>
    <xf numFmtId="0" fontId="84" fillId="20" borderId="25" applyNumberFormat="0" applyAlignment="0" applyProtection="0"/>
    <xf numFmtId="0" fontId="85" fillId="29" borderId="0" applyNumberFormat="0" applyBorder="0" applyAlignment="0" applyProtection="0"/>
    <xf numFmtId="0" fontId="34" fillId="30" borderId="27" applyNumberFormat="0" applyFont="0" applyAlignment="0" applyProtection="0"/>
    <xf numFmtId="0" fontId="86" fillId="20" borderId="28" applyNumberFormat="0" applyAlignment="0" applyProtection="0"/>
    <xf numFmtId="0" fontId="24" fillId="0" borderId="0"/>
    <xf numFmtId="0" fontId="69" fillId="0" borderId="9" applyNumberFormat="0" applyFill="0" applyAlignment="0" applyProtection="0"/>
    <xf numFmtId="0" fontId="65" fillId="0" borderId="0" applyNumberFormat="0" applyFill="0" applyBorder="0" applyAlignment="0" applyProtection="0"/>
    <xf numFmtId="37" fontId="60" fillId="0" borderId="0"/>
    <xf numFmtId="0" fontId="24"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8" borderId="0" applyNumberFormat="0" applyBorder="0" applyAlignment="0" applyProtection="0"/>
    <xf numFmtId="0" fontId="24" fillId="26"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2" fillId="0" borderId="0" applyNumberFormat="0" applyFill="0" applyBorder="0" applyAlignment="0" applyProtection="0"/>
    <xf numFmtId="0" fontId="24"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8" borderId="0" applyNumberFormat="0" applyBorder="0" applyAlignment="0" applyProtection="0"/>
    <xf numFmtId="0" fontId="24" fillId="26"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0" borderId="0"/>
    <xf numFmtId="0" fontId="24"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8" borderId="0" applyNumberFormat="0" applyBorder="0" applyAlignment="0" applyProtection="0"/>
    <xf numFmtId="0" fontId="24" fillId="26"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25" borderId="0" applyNumberFormat="0" applyBorder="0" applyAlignment="0" applyProtection="0"/>
    <xf numFmtId="0" fontId="23" fillId="20" borderId="0" applyNumberFormat="0" applyBorder="0" applyAlignment="0" applyProtection="0"/>
    <xf numFmtId="0" fontId="23" fillId="8" borderId="0" applyNumberFormat="0" applyBorder="0" applyAlignment="0" applyProtection="0"/>
    <xf numFmtId="0" fontId="23" fillId="26"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8" fillId="0" borderId="0"/>
    <xf numFmtId="0" fontId="2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20"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78" fillId="12" borderId="0" applyNumberFormat="0" applyBorder="0" applyAlignment="0" applyProtection="0"/>
    <xf numFmtId="0" fontId="78" fillId="9" borderId="0" applyNumberFormat="0" applyBorder="0" applyAlignment="0" applyProtection="0"/>
    <xf numFmtId="0" fontId="78" fillId="10" borderId="0" applyNumberFormat="0" applyBorder="0" applyAlignment="0" applyProtection="0"/>
    <xf numFmtId="0" fontId="78" fillId="13" borderId="0" applyNumberFormat="0" applyBorder="0" applyAlignment="0" applyProtection="0"/>
    <xf numFmtId="0" fontId="78" fillId="14" borderId="0" applyNumberFormat="0" applyBorder="0" applyAlignment="0" applyProtection="0"/>
    <xf numFmtId="0" fontId="78" fillId="15" borderId="0" applyNumberFormat="0" applyBorder="0" applyAlignment="0" applyProtection="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0" fontId="78" fillId="13" borderId="0" applyNumberFormat="0" applyBorder="0" applyAlignment="0" applyProtection="0"/>
    <xf numFmtId="0" fontId="78" fillId="19" borderId="0" applyNumberFormat="0" applyBorder="0" applyAlignment="0" applyProtection="0"/>
    <xf numFmtId="0" fontId="79" fillId="3" borderId="0" applyNumberFormat="0" applyBorder="0" applyAlignment="0" applyProtection="0"/>
    <xf numFmtId="0" fontId="80" fillId="20" borderId="25" applyNumberFormat="0" applyAlignment="0" applyProtection="0"/>
    <xf numFmtId="0" fontId="83" fillId="4" borderId="0" applyNumberFormat="0" applyBorder="0" applyAlignment="0" applyProtection="0"/>
    <xf numFmtId="0" fontId="84" fillId="20" borderId="25" applyNumberFormat="0" applyAlignment="0" applyProtection="0"/>
    <xf numFmtId="0" fontId="85" fillId="29" borderId="0" applyNumberFormat="0" applyBorder="0" applyAlignment="0" applyProtection="0"/>
    <xf numFmtId="0" fontId="34" fillId="30" borderId="27" applyNumberFormat="0" applyFont="0" applyAlignment="0" applyProtection="0"/>
    <xf numFmtId="0" fontId="86" fillId="20" borderId="28" applyNumberFormat="0" applyAlignment="0" applyProtection="0"/>
    <xf numFmtId="0" fontId="69" fillId="0" borderId="9" applyNumberFormat="0" applyFill="0" applyAlignment="0" applyProtection="0"/>
    <xf numFmtId="0" fontId="87" fillId="0" borderId="0" applyNumberFormat="0" applyFill="0" applyBorder="0" applyAlignment="0" applyProtection="0"/>
    <xf numFmtId="0" fontId="88" fillId="0" borderId="29" applyNumberFormat="0" applyFill="0" applyAlignment="0" applyProtection="0"/>
    <xf numFmtId="0" fontId="89" fillId="0" borderId="30" applyNumberFormat="0" applyFill="0" applyAlignment="0" applyProtection="0"/>
    <xf numFmtId="0" fontId="90" fillId="0" borderId="31" applyNumberFormat="0" applyFill="0" applyAlignment="0" applyProtection="0"/>
    <xf numFmtId="0" fontId="90" fillId="0" borderId="0" applyNumberFormat="0" applyFill="0" applyBorder="0" applyAlignment="0" applyProtection="0"/>
    <xf numFmtId="0" fontId="83" fillId="31" borderId="0" applyNumberFormat="0" applyBorder="0" applyAlignment="0" applyProtection="0"/>
    <xf numFmtId="0" fontId="79" fillId="32" borderId="0" applyNumberFormat="0" applyBorder="0" applyAlignment="0" applyProtection="0"/>
    <xf numFmtId="0" fontId="91" fillId="29" borderId="0" applyNumberFormat="0" applyBorder="0" applyAlignment="0" applyProtection="0"/>
    <xf numFmtId="0" fontId="84" fillId="33" borderId="25" applyNumberFormat="0" applyAlignment="0" applyProtection="0"/>
    <xf numFmtId="0" fontId="86" fillId="34" borderId="28" applyNumberFormat="0" applyAlignment="0" applyProtection="0"/>
    <xf numFmtId="0" fontId="92" fillId="34" borderId="25" applyNumberFormat="0" applyAlignment="0" applyProtection="0"/>
    <xf numFmtId="0" fontId="93" fillId="0" borderId="32" applyNumberFormat="0" applyFill="0" applyAlignment="0" applyProtection="0"/>
    <xf numFmtId="0" fontId="23" fillId="30" borderId="27" applyNumberFormat="0" applyFont="0" applyAlignment="0" applyProtection="0"/>
    <xf numFmtId="0" fontId="69" fillId="0" borderId="33" applyNumberFormat="0" applyFill="0" applyAlignment="0" applyProtection="0"/>
    <xf numFmtId="0" fontId="78"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78" fillId="38" borderId="0" applyNumberFormat="0" applyBorder="0" applyAlignment="0" applyProtection="0"/>
    <xf numFmtId="0" fontId="78" fillId="39" borderId="0" applyNumberFormat="0" applyBorder="0" applyAlignment="0" applyProtection="0"/>
    <xf numFmtId="0" fontId="23" fillId="40" borderId="0" applyNumberFormat="0" applyBorder="0" applyAlignment="0" applyProtection="0"/>
    <xf numFmtId="0" fontId="78" fillId="41" borderId="0" applyNumberFormat="0" applyBorder="0" applyAlignment="0" applyProtection="0"/>
    <xf numFmtId="0" fontId="78"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78" fillId="45" borderId="0" applyNumberFormat="0" applyBorder="0" applyAlignment="0" applyProtection="0"/>
    <xf numFmtId="0" fontId="78"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78" fillId="49" borderId="0" applyNumberFormat="0" applyBorder="0" applyAlignment="0" applyProtection="0"/>
    <xf numFmtId="0" fontId="23" fillId="50" borderId="0" applyNumberFormat="0" applyBorder="0" applyAlignment="0" applyProtection="0"/>
    <xf numFmtId="0" fontId="78" fillId="51" borderId="0" applyNumberFormat="0" applyBorder="0" applyAlignment="0" applyProtection="0"/>
    <xf numFmtId="0" fontId="78" fillId="52" borderId="0" applyNumberFormat="0" applyBorder="0" applyAlignment="0" applyProtection="0"/>
    <xf numFmtId="0" fontId="23" fillId="53" borderId="0" applyNumberFormat="0" applyBorder="0" applyAlignment="0" applyProtection="0"/>
    <xf numFmtId="0" fontId="23" fillId="54" borderId="0" applyNumberFormat="0" applyBorder="0" applyAlignment="0" applyProtection="0"/>
    <xf numFmtId="0" fontId="78" fillId="55" borderId="0" applyNumberFormat="0" applyBorder="0" applyAlignment="0" applyProtection="0"/>
    <xf numFmtId="43" fontId="113" fillId="0" borderId="0" applyFont="0" applyFill="0" applyBorder="0" applyAlignment="0" applyProtection="0"/>
    <xf numFmtId="0" fontId="22" fillId="0" borderId="0"/>
    <xf numFmtId="0" fontId="22" fillId="0" borderId="0"/>
    <xf numFmtId="0" fontId="115" fillId="0" borderId="0"/>
    <xf numFmtId="0" fontId="115" fillId="0" borderId="0"/>
    <xf numFmtId="0" fontId="115" fillId="0" borderId="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44" fontId="34" fillId="0" borderId="0" applyFont="0" applyFill="0" applyBorder="0" applyAlignment="0" applyProtection="0"/>
    <xf numFmtId="0" fontId="11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5" fillId="0" borderId="0"/>
    <xf numFmtId="0" fontId="115" fillId="0" borderId="0"/>
    <xf numFmtId="0" fontId="115" fillId="0" borderId="0"/>
    <xf numFmtId="0" fontId="28" fillId="0" borderId="0"/>
    <xf numFmtId="0" fontId="28" fillId="0" borderId="0"/>
    <xf numFmtId="0" fontId="28" fillId="0" borderId="0"/>
    <xf numFmtId="0" fontId="28" fillId="0" borderId="0"/>
    <xf numFmtId="0" fontId="28" fillId="0" borderId="0"/>
    <xf numFmtId="0" fontId="115" fillId="0" borderId="0"/>
    <xf numFmtId="0" fontId="115" fillId="0" borderId="0"/>
    <xf numFmtId="0" fontId="115" fillId="0" borderId="0"/>
    <xf numFmtId="0" fontId="115" fillId="0" borderId="0"/>
    <xf numFmtId="0" fontId="115" fillId="0" borderId="0"/>
    <xf numFmtId="44" fontId="28" fillId="0" borderId="0" applyFont="0" applyFill="0" applyBorder="0" applyAlignment="0" applyProtection="0"/>
    <xf numFmtId="0" fontId="6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43" fontId="28" fillId="0" borderId="0" applyFont="0" applyFill="0" applyBorder="0" applyAlignment="0" applyProtection="0"/>
    <xf numFmtId="0" fontId="115" fillId="0" borderId="0"/>
    <xf numFmtId="43" fontId="28" fillId="0" borderId="0" applyFont="0" applyFill="0" applyBorder="0" applyAlignment="0" applyProtection="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6" fillId="0" borderId="0"/>
    <xf numFmtId="0" fontId="22" fillId="0" borderId="0"/>
    <xf numFmtId="0" fontId="22" fillId="0" borderId="0"/>
    <xf numFmtId="0" fontId="22"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34" fillId="0" borderId="0"/>
    <xf numFmtId="0" fontId="117" fillId="0" borderId="0"/>
    <xf numFmtId="0" fontId="34" fillId="0" borderId="0"/>
    <xf numFmtId="0" fontId="34" fillId="0" borderId="0"/>
    <xf numFmtId="0" fontId="34" fillId="0" borderId="0"/>
    <xf numFmtId="0" fontId="34" fillId="0" borderId="0"/>
    <xf numFmtId="0" fontId="34" fillId="0" borderId="0"/>
    <xf numFmtId="0" fontId="34" fillId="0" borderId="0"/>
    <xf numFmtId="168" fontId="115" fillId="0" borderId="0"/>
    <xf numFmtId="168" fontId="115" fillId="0" borderId="0"/>
    <xf numFmtId="168" fontId="115" fillId="0" borderId="0"/>
    <xf numFmtId="168" fontId="66" fillId="0" borderId="0"/>
    <xf numFmtId="168" fontId="115" fillId="0" borderId="0"/>
    <xf numFmtId="168" fontId="115" fillId="0" borderId="0"/>
    <xf numFmtId="168" fontId="22" fillId="0" borderId="0"/>
    <xf numFmtId="168" fontId="115" fillId="0" borderId="0"/>
    <xf numFmtId="168" fontId="115" fillId="0" borderId="0"/>
    <xf numFmtId="168" fontId="22" fillId="0" borderId="0"/>
    <xf numFmtId="168" fontId="22" fillId="0" borderId="0"/>
    <xf numFmtId="168" fontId="115" fillId="0" borderId="0"/>
    <xf numFmtId="168" fontId="22" fillId="0" borderId="0"/>
    <xf numFmtId="168" fontId="22" fillId="0" borderId="0"/>
    <xf numFmtId="168" fontId="22" fillId="0" borderId="0"/>
    <xf numFmtId="168" fontId="22" fillId="0" borderId="0"/>
    <xf numFmtId="168" fontId="115" fillId="0" borderId="0"/>
    <xf numFmtId="43" fontId="22" fillId="0" borderId="0" applyFont="0" applyFill="0" applyBorder="0" applyAlignment="0" applyProtection="0"/>
    <xf numFmtId="44" fontId="22"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8" borderId="0" applyNumberFormat="0" applyBorder="0" applyAlignment="0" applyProtection="0"/>
    <xf numFmtId="0" fontId="21" fillId="26"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0" borderId="0"/>
    <xf numFmtId="0" fontId="21"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8" borderId="0" applyNumberFormat="0" applyBorder="0" applyAlignment="0" applyProtection="0"/>
    <xf numFmtId="0" fontId="21" fillId="26"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8" borderId="0" applyNumberFormat="0" applyBorder="0" applyAlignment="0" applyProtection="0"/>
    <xf numFmtId="0" fontId="21" fillId="26"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0" borderId="0"/>
    <xf numFmtId="0" fontId="21"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8" borderId="0" applyNumberFormat="0" applyBorder="0" applyAlignment="0" applyProtection="0"/>
    <xf numFmtId="0" fontId="21" fillId="26"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0" fontId="28" fillId="0" borderId="0"/>
    <xf numFmtId="0" fontId="21" fillId="0" borderId="0"/>
    <xf numFmtId="0" fontId="28" fillId="0" borderId="0"/>
    <xf numFmtId="9" fontId="28" fillId="0" borderId="0" applyFont="0" applyFill="0" applyBorder="0" applyAlignment="0" applyProtection="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43"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4" fontId="60"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60" fillId="0" borderId="0"/>
    <xf numFmtId="0" fontId="60" fillId="0" borderId="0"/>
    <xf numFmtId="0" fontId="60" fillId="0" borderId="0"/>
    <xf numFmtId="0" fontId="28" fillId="0" borderId="0"/>
    <xf numFmtId="0" fontId="21" fillId="0" borderId="0"/>
    <xf numFmtId="0" fontId="21" fillId="0" borderId="0"/>
    <xf numFmtId="0" fontId="60" fillId="0" borderId="0"/>
    <xf numFmtId="0" fontId="60" fillId="0" borderId="0"/>
    <xf numFmtId="0" fontId="60" fillId="0" borderId="0"/>
    <xf numFmtId="0" fontId="66"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9" fontId="28" fillId="0" borderId="0" applyFont="0" applyFill="0" applyBorder="0" applyAlignment="0" applyProtection="0"/>
    <xf numFmtId="9" fontId="66"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8" fillId="0" borderId="0" applyFont="0" applyFill="0" applyBorder="0" applyAlignment="0" applyProtection="0"/>
    <xf numFmtId="43" fontId="21" fillId="0" borderId="0" applyFont="0" applyFill="0" applyBorder="0" applyAlignment="0" applyProtection="0"/>
    <xf numFmtId="0" fontId="60" fillId="0" borderId="0"/>
    <xf numFmtId="0" fontId="28" fillId="0" borderId="0"/>
    <xf numFmtId="0" fontId="60" fillId="0" borderId="0"/>
    <xf numFmtId="0" fontId="60" fillId="0" borderId="0"/>
    <xf numFmtId="0" fontId="21" fillId="0" borderId="0"/>
    <xf numFmtId="0" fontId="60" fillId="0" borderId="0"/>
    <xf numFmtId="0" fontId="60" fillId="0" borderId="0"/>
    <xf numFmtId="0" fontId="60" fillId="0" borderId="0"/>
    <xf numFmtId="9" fontId="28" fillId="0" borderId="0" applyFont="0" applyFill="0" applyBorder="0" applyAlignment="0" applyProtection="0"/>
    <xf numFmtId="9" fontId="2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8" borderId="0" applyNumberFormat="0" applyBorder="0" applyAlignment="0" applyProtection="0"/>
    <xf numFmtId="0" fontId="20" fillId="26"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0" borderId="0"/>
    <xf numFmtId="0" fontId="2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8" borderId="0" applyNumberFormat="0" applyBorder="0" applyAlignment="0" applyProtection="0"/>
    <xf numFmtId="0" fontId="20" fillId="26"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8" borderId="0" applyNumberFormat="0" applyBorder="0" applyAlignment="0" applyProtection="0"/>
    <xf numFmtId="0" fontId="20" fillId="26"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0" borderId="0"/>
    <xf numFmtId="0" fontId="2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8" borderId="0" applyNumberFormat="0" applyBorder="0" applyAlignment="0" applyProtection="0"/>
    <xf numFmtId="0" fontId="20" fillId="26"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0" fontId="19" fillId="0" borderId="0"/>
    <xf numFmtId="0" fontId="18" fillId="0" borderId="0"/>
    <xf numFmtId="0" fontId="18" fillId="0" borderId="0"/>
    <xf numFmtId="0" fontId="18" fillId="0" borderId="0"/>
    <xf numFmtId="0" fontId="18" fillId="0" borderId="0"/>
    <xf numFmtId="0" fontId="18" fillId="30" borderId="27" applyNumberFormat="0" applyFont="0" applyAlignment="0" applyProtection="0"/>
    <xf numFmtId="0" fontId="18" fillId="36" borderId="0" applyNumberFormat="0" applyBorder="0" applyAlignment="0" applyProtection="0"/>
    <xf numFmtId="0" fontId="18" fillId="37" borderId="0" applyNumberFormat="0" applyBorder="0" applyAlignment="0" applyProtection="0"/>
    <xf numFmtId="0" fontId="18" fillId="40" borderId="0" applyNumberFormat="0" applyBorder="0" applyAlignment="0" applyProtection="0"/>
    <xf numFmtId="0" fontId="18" fillId="26"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25" borderId="0" applyNumberFormat="0" applyBorder="0" applyAlignment="0" applyProtection="0"/>
    <xf numFmtId="0" fontId="18" fillId="50"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15" fillId="0" borderId="0"/>
    <xf numFmtId="0" fontId="15" fillId="0" borderId="0"/>
    <xf numFmtId="0" fontId="15" fillId="0" borderId="0"/>
    <xf numFmtId="0" fontId="15" fillId="30" borderId="27" applyNumberFormat="0" applyFont="0" applyAlignment="0" applyProtection="0"/>
    <xf numFmtId="0" fontId="15" fillId="36" borderId="0" applyNumberFormat="0" applyBorder="0" applyAlignment="0" applyProtection="0"/>
    <xf numFmtId="0" fontId="15" fillId="37" borderId="0" applyNumberFormat="0" applyBorder="0" applyAlignment="0" applyProtection="0"/>
    <xf numFmtId="0" fontId="15" fillId="40" borderId="0" applyNumberFormat="0" applyBorder="0" applyAlignment="0" applyProtection="0"/>
    <xf numFmtId="0" fontId="15" fillId="26"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5" fillId="53" borderId="0" applyNumberFormat="0" applyBorder="0" applyAlignment="0" applyProtection="0"/>
    <xf numFmtId="0" fontId="15" fillId="54" borderId="0" applyNumberFormat="0" applyBorder="0" applyAlignment="0" applyProtection="0"/>
    <xf numFmtId="0" fontId="15" fillId="0" borderId="0"/>
    <xf numFmtId="0" fontId="15" fillId="0" borderId="0"/>
    <xf numFmtId="0" fontId="15" fillId="0" borderId="0"/>
    <xf numFmtId="43" fontId="2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5" borderId="0" applyNumberFormat="0" applyBorder="0" applyAlignment="0" applyProtection="0"/>
    <xf numFmtId="0" fontId="15" fillId="20" borderId="0" applyNumberFormat="0" applyBorder="0" applyAlignment="0" applyProtection="0"/>
    <xf numFmtId="0" fontId="15" fillId="8" borderId="0" applyNumberFormat="0" applyBorder="0" applyAlignment="0" applyProtection="0"/>
    <xf numFmtId="0" fontId="15" fillId="26"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5" borderId="0" applyNumberFormat="0" applyBorder="0" applyAlignment="0" applyProtection="0"/>
    <xf numFmtId="0" fontId="15" fillId="20" borderId="0" applyNumberFormat="0" applyBorder="0" applyAlignment="0" applyProtection="0"/>
    <xf numFmtId="0" fontId="15" fillId="8" borderId="0" applyNumberFormat="0" applyBorder="0" applyAlignment="0" applyProtection="0"/>
    <xf numFmtId="0" fontId="15" fillId="26"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5" borderId="0" applyNumberFormat="0" applyBorder="0" applyAlignment="0" applyProtection="0"/>
    <xf numFmtId="0" fontId="15" fillId="20" borderId="0" applyNumberFormat="0" applyBorder="0" applyAlignment="0" applyProtection="0"/>
    <xf numFmtId="0" fontId="15" fillId="8" borderId="0" applyNumberFormat="0" applyBorder="0" applyAlignment="0" applyProtection="0"/>
    <xf numFmtId="0" fontId="15" fillId="26"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5" borderId="0" applyNumberFormat="0" applyBorder="0" applyAlignment="0" applyProtection="0"/>
    <xf numFmtId="0" fontId="15" fillId="20" borderId="0" applyNumberFormat="0" applyBorder="0" applyAlignment="0" applyProtection="0"/>
    <xf numFmtId="0" fontId="15" fillId="8" borderId="0" applyNumberFormat="0" applyBorder="0" applyAlignment="0" applyProtection="0"/>
    <xf numFmtId="0" fontId="15" fillId="26"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28" fillId="0" borderId="0" applyFont="0" applyFill="0" applyBorder="0" applyAlignment="0" applyProtection="0"/>
    <xf numFmtId="0" fontId="122" fillId="0" borderId="0" applyNumberFormat="0" applyFill="0" applyBorder="0" applyAlignment="0" applyProtection="0">
      <alignment vertical="top"/>
      <protection locked="0"/>
    </xf>
    <xf numFmtId="0" fontId="28" fillId="0" borderId="0"/>
    <xf numFmtId="0" fontId="14" fillId="0" borderId="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3" fillId="0" borderId="0"/>
    <xf numFmtId="0" fontId="13" fillId="0" borderId="0"/>
    <xf numFmtId="0" fontId="117" fillId="0" borderId="0"/>
    <xf numFmtId="43" fontId="124" fillId="0" borderId="0" applyFont="0" applyFill="0" applyBorder="0" applyAlignment="0" applyProtection="0"/>
    <xf numFmtId="0" fontId="12" fillId="0" borderId="0"/>
    <xf numFmtId="0" fontId="117" fillId="0" borderId="0"/>
    <xf numFmtId="0" fontId="117" fillId="0" borderId="0"/>
    <xf numFmtId="0" fontId="28" fillId="0" borderId="0"/>
    <xf numFmtId="0" fontId="28" fillId="0" borderId="0"/>
    <xf numFmtId="0" fontId="12" fillId="0" borderId="0"/>
    <xf numFmtId="9" fontId="124" fillId="0" borderId="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 fillId="0" borderId="0"/>
    <xf numFmtId="0" fontId="28" fillId="0" borderId="0"/>
    <xf numFmtId="0" fontId="11"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0" fillId="0" borderId="0"/>
    <xf numFmtId="0" fontId="10"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9" fillId="0" borderId="0"/>
    <xf numFmtId="0" fontId="117" fillId="0" borderId="0"/>
    <xf numFmtId="0" fontId="9"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8" fillId="0" borderId="0"/>
    <xf numFmtId="0" fontId="8" fillId="0" borderId="0"/>
    <xf numFmtId="0" fontId="117" fillId="0" borderId="0"/>
    <xf numFmtId="0" fontId="117" fillId="0" borderId="0"/>
    <xf numFmtId="0" fontId="117" fillId="0" borderId="0"/>
    <xf numFmtId="0" fontId="7" fillId="0" borderId="0"/>
    <xf numFmtId="0" fontId="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6" fillId="0" borderId="0"/>
    <xf numFmtId="0" fontId="6" fillId="0" borderId="0"/>
    <xf numFmtId="0" fontId="117" fillId="0" borderId="0"/>
    <xf numFmtId="0" fontId="117" fillId="0" borderId="0"/>
    <xf numFmtId="0" fontId="117" fillId="0" borderId="0"/>
    <xf numFmtId="0" fontId="117" fillId="0" borderId="0"/>
    <xf numFmtId="0" fontId="5" fillId="0" borderId="0"/>
    <xf numFmtId="0" fontId="5" fillId="0" borderId="0"/>
    <xf numFmtId="0" fontId="117" fillId="0" borderId="0"/>
    <xf numFmtId="0" fontId="4" fillId="0" borderId="0"/>
    <xf numFmtId="0" fontId="4" fillId="0" borderId="0"/>
    <xf numFmtId="0" fontId="117" fillId="0" borderId="0"/>
    <xf numFmtId="0" fontId="3" fillId="0" borderId="0"/>
    <xf numFmtId="0" fontId="3" fillId="0" borderId="0"/>
    <xf numFmtId="0" fontId="117" fillId="0" borderId="0"/>
    <xf numFmtId="0" fontId="117" fillId="0" borderId="0"/>
    <xf numFmtId="0" fontId="117" fillId="0" borderId="0"/>
    <xf numFmtId="0" fontId="2" fillId="0" borderId="0"/>
    <xf numFmtId="0" fontId="2" fillId="0" borderId="0"/>
    <xf numFmtId="0" fontId="117" fillId="0" borderId="0"/>
  </cellStyleXfs>
  <cellXfs count="477">
    <xf numFmtId="0" fontId="0" fillId="0" borderId="0" xfId="0"/>
    <xf numFmtId="0" fontId="0" fillId="0" borderId="0" xfId="0" applyBorder="1"/>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32" fillId="0" borderId="0" xfId="0" applyFont="1"/>
    <xf numFmtId="0" fontId="32" fillId="0" borderId="10" xfId="0" applyFont="1" applyBorder="1"/>
    <xf numFmtId="0" fontId="0" fillId="0" borderId="10" xfId="0" applyBorder="1" applyAlignment="1">
      <alignment horizontal="center"/>
    </xf>
    <xf numFmtId="0" fontId="32" fillId="0" borderId="11" xfId="0" applyFont="1" applyBorder="1" applyAlignment="1">
      <alignment horizontal="center"/>
    </xf>
    <xf numFmtId="0" fontId="32" fillId="0" borderId="10" xfId="0" applyFont="1" applyBorder="1" applyAlignment="1">
      <alignment horizontal="center"/>
    </xf>
    <xf numFmtId="0" fontId="32" fillId="0" borderId="12" xfId="0" applyFont="1" applyBorder="1" applyAlignment="1">
      <alignment horizontal="center"/>
    </xf>
    <xf numFmtId="0" fontId="0" fillId="0" borderId="13" xfId="0" applyBorder="1"/>
    <xf numFmtId="0" fontId="0" fillId="0" borderId="13" xfId="0"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32" fillId="0" borderId="18" xfId="0" applyFont="1" applyBorder="1"/>
    <xf numFmtId="0" fontId="0" fillId="0" borderId="19" xfId="0" applyBorder="1"/>
    <xf numFmtId="0" fontId="0" fillId="0" borderId="13" xfId="0" applyFill="1" applyBorder="1"/>
    <xf numFmtId="0" fontId="0" fillId="0" borderId="11" xfId="0" applyBorder="1" applyAlignment="1">
      <alignment horizontal="center"/>
    </xf>
    <xf numFmtId="0" fontId="0" fillId="0" borderId="18" xfId="0" applyBorder="1" applyAlignment="1">
      <alignment horizontal="center"/>
    </xf>
    <xf numFmtId="0" fontId="0" fillId="0" borderId="20" xfId="0" applyBorder="1"/>
    <xf numFmtId="0" fontId="0" fillId="0" borderId="21" xfId="0" applyBorder="1"/>
    <xf numFmtId="9" fontId="0" fillId="0" borderId="0" xfId="0" applyNumberFormat="1" applyBorder="1" applyAlignment="1">
      <alignment horizontal="center"/>
    </xf>
    <xf numFmtId="0" fontId="0" fillId="0" borderId="22" xfId="0" applyBorder="1"/>
    <xf numFmtId="0" fontId="0" fillId="0" borderId="22" xfId="0" applyBorder="1" applyAlignment="1">
      <alignment horizontal="center"/>
    </xf>
    <xf numFmtId="0" fontId="0" fillId="0" borderId="14" xfId="0" applyFill="1" applyBorder="1"/>
    <xf numFmtId="0" fontId="0" fillId="0" borderId="23" xfId="0" applyBorder="1"/>
    <xf numFmtId="0" fontId="32" fillId="0" borderId="0" xfId="0" applyFont="1" applyAlignment="1">
      <alignment horizontal="center"/>
    </xf>
    <xf numFmtId="49" fontId="0" fillId="0" borderId="0" xfId="0" applyNumberFormat="1" applyAlignment="1">
      <alignment horizontal="left"/>
    </xf>
    <xf numFmtId="15" fontId="0" fillId="0" borderId="0" xfId="0" applyNumberFormat="1" applyAlignment="1">
      <alignment horizontal="left"/>
    </xf>
    <xf numFmtId="0" fontId="0" fillId="0" borderId="0" xfId="0" applyAlignment="1">
      <alignment horizontal="left"/>
    </xf>
    <xf numFmtId="17" fontId="0" fillId="0" borderId="0" xfId="0" applyNumberFormat="1" applyAlignment="1">
      <alignment horizontal="left"/>
    </xf>
    <xf numFmtId="0" fontId="28" fillId="0" borderId="0" xfId="0" applyNumberFormat="1" applyFont="1" applyAlignment="1">
      <alignment horizontal="left"/>
    </xf>
    <xf numFmtId="15" fontId="32" fillId="0" borderId="0" xfId="0" applyNumberFormat="1" applyFont="1" applyAlignment="1">
      <alignment horizontal="center"/>
    </xf>
    <xf numFmtId="0" fontId="0" fillId="0" borderId="0" xfId="0" applyNumberFormat="1" applyAlignment="1">
      <alignment horizontal="left"/>
    </xf>
    <xf numFmtId="3" fontId="0" fillId="0" borderId="0" xfId="0" applyNumberFormat="1" applyAlignment="1">
      <alignment horizontal="left"/>
    </xf>
    <xf numFmtId="0" fontId="54" fillId="0" borderId="0" xfId="46" applyFont="1">
      <alignment vertical="center"/>
    </xf>
    <xf numFmtId="0" fontId="31" fillId="0" borderId="0" xfId="46" applyFont="1">
      <alignment vertical="center"/>
    </xf>
    <xf numFmtId="3" fontId="31" fillId="0" borderId="0" xfId="46" applyNumberFormat="1" applyFont="1">
      <alignment vertical="center"/>
    </xf>
    <xf numFmtId="0" fontId="55" fillId="0" borderId="0" xfId="46" applyFont="1" applyFill="1">
      <alignment vertical="center"/>
    </xf>
    <xf numFmtId="0" fontId="30" fillId="0" borderId="0" xfId="46" applyFont="1" applyBorder="1">
      <alignment vertical="center"/>
    </xf>
    <xf numFmtId="0" fontId="30" fillId="0" borderId="0" xfId="46" applyFont="1">
      <alignment vertical="center"/>
    </xf>
    <xf numFmtId="2" fontId="30" fillId="0" borderId="0" xfId="46" applyNumberFormat="1" applyFont="1" applyBorder="1" applyAlignment="1">
      <alignment horizontal="center"/>
    </xf>
    <xf numFmtId="0" fontId="31" fillId="0" borderId="0" xfId="46" applyFont="1" applyAlignment="1">
      <alignment horizontal="center" vertical="center"/>
    </xf>
    <xf numFmtId="0" fontId="30" fillId="0" borderId="0" xfId="46" applyFont="1" applyAlignment="1">
      <alignment horizontal="center" vertical="center" wrapText="1"/>
    </xf>
    <xf numFmtId="0" fontId="31" fillId="0" borderId="0" xfId="46" applyFont="1" applyAlignment="1">
      <alignment vertical="center"/>
    </xf>
    <xf numFmtId="0" fontId="29" fillId="0" borderId="0" xfId="46" applyFont="1">
      <alignment vertical="center"/>
    </xf>
    <xf numFmtId="0" fontId="29" fillId="0" borderId="0" xfId="46" applyFont="1" applyAlignment="1">
      <alignment horizontal="center" vertical="center"/>
    </xf>
    <xf numFmtId="0" fontId="29" fillId="0" borderId="0" xfId="46" applyFont="1" applyAlignment="1">
      <alignment horizontal="center" vertical="center" wrapText="1"/>
    </xf>
    <xf numFmtId="0" fontId="31" fillId="0" borderId="0" xfId="46" applyFont="1" applyAlignment="1">
      <alignment horizontal="center" vertical="center" wrapText="1"/>
    </xf>
    <xf numFmtId="0" fontId="56" fillId="0" borderId="0" xfId="46" applyFont="1">
      <alignment vertical="center"/>
    </xf>
    <xf numFmtId="0" fontId="53" fillId="0" borderId="0" xfId="46" applyFont="1">
      <alignment vertical="center"/>
    </xf>
    <xf numFmtId="0" fontId="53" fillId="0" borderId="0" xfId="46" applyFont="1" applyAlignment="1">
      <alignment horizontal="center"/>
    </xf>
    <xf numFmtId="0" fontId="30" fillId="0" borderId="0" xfId="46" applyFont="1" applyFill="1" applyAlignment="1">
      <alignment vertical="center"/>
    </xf>
    <xf numFmtId="0" fontId="59" fillId="0" borderId="0" xfId="46" applyFont="1">
      <alignment vertical="center"/>
    </xf>
    <xf numFmtId="1" fontId="59" fillId="0" borderId="0" xfId="46" applyNumberFormat="1" applyFont="1">
      <alignment vertical="center"/>
    </xf>
    <xf numFmtId="3" fontId="56" fillId="0" borderId="0" xfId="46" applyNumberFormat="1" applyFont="1" applyBorder="1" applyAlignment="1">
      <alignment horizontal="center" vertical="center"/>
    </xf>
    <xf numFmtId="3" fontId="30" fillId="0" borderId="0" xfId="46" applyNumberFormat="1" applyFont="1" applyAlignment="1">
      <alignment horizontal="center" vertical="center"/>
    </xf>
    <xf numFmtId="0" fontId="60" fillId="0" borderId="0" xfId="0" applyFont="1"/>
    <xf numFmtId="0" fontId="0" fillId="0" borderId="0" xfId="0" applyBorder="1" applyAlignment="1">
      <alignment wrapText="1"/>
    </xf>
    <xf numFmtId="0" fontId="0" fillId="0" borderId="0" xfId="0" applyAlignment="1">
      <alignment wrapText="1"/>
    </xf>
    <xf numFmtId="0" fontId="61" fillId="0" borderId="0" xfId="0" applyFont="1" applyAlignment="1"/>
    <xf numFmtId="0" fontId="64" fillId="0" borderId="0" xfId="46" applyFont="1">
      <alignment vertical="center"/>
    </xf>
    <xf numFmtId="3" fontId="31" fillId="0" borderId="0" xfId="46" applyNumberFormat="1" applyFont="1" applyAlignment="1">
      <alignment horizontal="center" vertical="center"/>
    </xf>
    <xf numFmtId="17" fontId="28" fillId="0" borderId="0" xfId="41" applyNumberFormat="1" applyFont="1" applyFill="1" applyBorder="1" applyAlignment="1"/>
    <xf numFmtId="0" fontId="28" fillId="0" borderId="0" xfId="41" applyFont="1" applyFill="1" applyBorder="1" applyAlignment="1"/>
    <xf numFmtId="0" fontId="28" fillId="0" borderId="0" xfId="0" applyFont="1" applyFill="1" applyAlignment="1"/>
    <xf numFmtId="0" fontId="28" fillId="0" borderId="0" xfId="0" applyFont="1" applyFill="1" applyBorder="1" applyAlignment="1"/>
    <xf numFmtId="0" fontId="28" fillId="0" borderId="0" xfId="41" applyFont="1" applyFill="1" applyAlignment="1"/>
    <xf numFmtId="0" fontId="66" fillId="0" borderId="0" xfId="0" applyFont="1" applyFill="1" applyAlignment="1"/>
    <xf numFmtId="0" fontId="66" fillId="0" borderId="0" xfId="0" applyFont="1" applyAlignment="1"/>
    <xf numFmtId="2" fontId="67" fillId="0" borderId="0" xfId="0" applyNumberFormat="1" applyFont="1"/>
    <xf numFmtId="0" fontId="66" fillId="0" borderId="0" xfId="46">
      <alignment vertical="center"/>
    </xf>
    <xf numFmtId="0" fontId="53" fillId="0" borderId="0" xfId="46" applyFont="1" applyBorder="1">
      <alignment vertical="center"/>
    </xf>
    <xf numFmtId="0" fontId="0" fillId="0" borderId="0" xfId="0"/>
    <xf numFmtId="0" fontId="71" fillId="0" borderId="0" xfId="46" applyFont="1">
      <alignment vertical="center"/>
    </xf>
    <xf numFmtId="3" fontId="71" fillId="0" borderId="0" xfId="46" applyNumberFormat="1" applyFont="1">
      <alignment vertical="center"/>
    </xf>
    <xf numFmtId="1" fontId="28" fillId="0" borderId="0" xfId="0" applyNumberFormat="1" applyFont="1" applyBorder="1" applyAlignment="1">
      <alignment horizontal="center"/>
    </xf>
    <xf numFmtId="0" fontId="73" fillId="0" borderId="0" xfId="0" applyFont="1" applyBorder="1"/>
    <xf numFmtId="1" fontId="0" fillId="0" borderId="0" xfId="0" applyNumberFormat="1" applyBorder="1" applyAlignment="1">
      <alignment horizontal="center"/>
    </xf>
    <xf numFmtId="0" fontId="32" fillId="0" borderId="0" xfId="0" applyFont="1" applyBorder="1" applyAlignment="1"/>
    <xf numFmtId="0" fontId="32" fillId="0" borderId="0" xfId="0" applyFont="1" applyBorder="1" applyAlignment="1">
      <alignment horizontal="center"/>
    </xf>
    <xf numFmtId="1" fontId="28" fillId="0" borderId="0" xfId="41" applyNumberFormat="1" applyFont="1" applyBorder="1" applyAlignment="1">
      <alignment horizontal="center"/>
    </xf>
    <xf numFmtId="1" fontId="75" fillId="0" borderId="0" xfId="0" applyNumberFormat="1" applyFont="1" applyBorder="1" applyAlignment="1">
      <alignment horizontal="center"/>
    </xf>
    <xf numFmtId="1" fontId="72" fillId="0" borderId="0" xfId="0" applyNumberFormat="1" applyFont="1" applyBorder="1" applyAlignment="1">
      <alignment horizontal="center"/>
    </xf>
    <xf numFmtId="0" fontId="32" fillId="0" borderId="0" xfId="0" applyFont="1" applyFill="1" applyBorder="1" applyAlignment="1"/>
    <xf numFmtId="1" fontId="0" fillId="0" borderId="0" xfId="0" applyNumberFormat="1" applyBorder="1"/>
    <xf numFmtId="0" fontId="59" fillId="0" borderId="0" xfId="46" applyFont="1" applyBorder="1">
      <alignment vertical="center"/>
    </xf>
    <xf numFmtId="1" fontId="74" fillId="0" borderId="0" xfId="0" applyNumberFormat="1" applyFont="1" applyBorder="1" applyAlignment="1">
      <alignment horizontal="center"/>
    </xf>
    <xf numFmtId="0" fontId="0" fillId="0" borderId="0" xfId="0"/>
    <xf numFmtId="3" fontId="76" fillId="0" borderId="10" xfId="46" quotePrefix="1" applyNumberFormat="1" applyFont="1" applyBorder="1" applyAlignment="1">
      <alignment horizontal="center" vertical="center"/>
    </xf>
    <xf numFmtId="38" fontId="76" fillId="0" borderId="10" xfId="0" applyNumberFormat="1" applyFont="1" applyBorder="1" applyAlignment="1">
      <alignment horizontal="center" vertical="center"/>
    </xf>
    <xf numFmtId="3" fontId="76" fillId="0" borderId="10" xfId="0" applyNumberFormat="1" applyFont="1" applyBorder="1" applyAlignment="1">
      <alignment horizontal="center" vertical="center"/>
    </xf>
    <xf numFmtId="3" fontId="76" fillId="0" borderId="10" xfId="46" quotePrefix="1" applyNumberFormat="1" applyFont="1" applyFill="1" applyBorder="1" applyAlignment="1">
      <alignment horizontal="center" vertical="center"/>
    </xf>
    <xf numFmtId="3" fontId="76" fillId="24" borderId="10" xfId="46" quotePrefix="1" applyNumberFormat="1" applyFont="1" applyFill="1" applyBorder="1" applyAlignment="1">
      <alignment horizontal="center" vertical="center"/>
    </xf>
    <xf numFmtId="3" fontId="97" fillId="0" borderId="0" xfId="46" applyNumberFormat="1" applyFont="1" applyAlignment="1">
      <alignment horizontal="center" vertical="center"/>
    </xf>
    <xf numFmtId="3" fontId="94" fillId="0" borderId="0" xfId="46" applyNumberFormat="1" applyFont="1" applyAlignment="1">
      <alignment horizontal="center" vertical="center"/>
    </xf>
    <xf numFmtId="3" fontId="98" fillId="0" borderId="0" xfId="46" applyNumberFormat="1" applyFont="1" applyBorder="1" applyAlignment="1">
      <alignment horizontal="center" vertical="center"/>
    </xf>
    <xf numFmtId="3" fontId="96" fillId="57" borderId="10" xfId="46" quotePrefix="1" applyNumberFormat="1" applyFont="1" applyFill="1" applyBorder="1" applyAlignment="1">
      <alignment horizontal="center" vertical="center"/>
    </xf>
    <xf numFmtId="3" fontId="95" fillId="0" borderId="0" xfId="46" applyNumberFormat="1" applyFont="1">
      <alignment vertical="center"/>
    </xf>
    <xf numFmtId="0" fontId="76" fillId="0" borderId="10" xfId="46" quotePrefix="1" applyFont="1" applyBorder="1" applyAlignment="1">
      <alignment horizontal="center" vertical="center" wrapText="1"/>
    </xf>
    <xf numFmtId="3" fontId="100" fillId="56" borderId="19" xfId="46" applyNumberFormat="1" applyFont="1" applyFill="1" applyBorder="1" applyAlignment="1">
      <alignment horizontal="center" vertical="center"/>
    </xf>
    <xf numFmtId="3" fontId="100" fillId="56" borderId="10" xfId="46" applyNumberFormat="1" applyFont="1" applyFill="1" applyBorder="1" applyAlignment="1">
      <alignment horizontal="center" vertical="center" wrapText="1"/>
    </xf>
    <xf numFmtId="3" fontId="100" fillId="56" borderId="10" xfId="46" applyNumberFormat="1" applyFont="1" applyFill="1" applyBorder="1" applyAlignment="1">
      <alignment horizontal="center" vertical="center"/>
    </xf>
    <xf numFmtId="0" fontId="100" fillId="56" borderId="10" xfId="46" applyFont="1" applyFill="1" applyBorder="1" applyAlignment="1">
      <alignment horizontal="center" vertical="center" wrapText="1"/>
    </xf>
    <xf numFmtId="0" fontId="104" fillId="0" borderId="0" xfId="46" applyFont="1" applyAlignment="1">
      <alignment horizontal="center"/>
    </xf>
    <xf numFmtId="0" fontId="76" fillId="0" borderId="10" xfId="46" applyFont="1" applyFill="1" applyBorder="1" applyAlignment="1">
      <alignment horizontal="center" vertical="center"/>
    </xf>
    <xf numFmtId="0" fontId="104" fillId="0" borderId="0" xfId="46" applyFont="1" applyAlignment="1">
      <alignment horizontal="center" vertical="center"/>
    </xf>
    <xf numFmtId="0" fontId="76" fillId="0" borderId="0" xfId="46" applyFont="1" applyFill="1" applyAlignment="1">
      <alignment horizontal="center" vertical="center" wrapText="1"/>
    </xf>
    <xf numFmtId="0" fontId="76" fillId="0" borderId="0" xfId="46" applyFont="1" applyFill="1" applyAlignment="1">
      <alignment horizontal="center" vertical="center"/>
    </xf>
    <xf numFmtId="0" fontId="96" fillId="0" borderId="0" xfId="46" applyFont="1" applyFill="1" applyBorder="1" applyAlignment="1">
      <alignment horizontal="left"/>
    </xf>
    <xf numFmtId="164" fontId="100" fillId="56" borderId="10" xfId="46" applyNumberFormat="1" applyFont="1" applyFill="1" applyBorder="1" applyAlignment="1">
      <alignment horizontal="center" vertical="center"/>
    </xf>
    <xf numFmtId="3" fontId="76" fillId="0" borderId="10" xfId="0" applyNumberFormat="1" applyFont="1" applyBorder="1" applyAlignment="1">
      <alignment horizontal="center"/>
    </xf>
    <xf numFmtId="3" fontId="76" fillId="0" borderId="10" xfId="0" applyNumberFormat="1" applyFont="1" applyFill="1" applyBorder="1" applyAlignment="1">
      <alignment horizontal="center" vertical="center"/>
    </xf>
    <xf numFmtId="0" fontId="104" fillId="0" borderId="0" xfId="46" applyFont="1">
      <alignment vertical="center"/>
    </xf>
    <xf numFmtId="0" fontId="65" fillId="0" borderId="0" xfId="46" applyFont="1">
      <alignment vertical="center"/>
    </xf>
    <xf numFmtId="165" fontId="104" fillId="0" borderId="0" xfId="46" applyNumberFormat="1" applyFont="1">
      <alignment vertical="center"/>
    </xf>
    <xf numFmtId="0" fontId="96" fillId="0" borderId="10" xfId="0" applyFont="1" applyBorder="1" applyAlignment="1">
      <alignment vertical="center"/>
    </xf>
    <xf numFmtId="0" fontId="105" fillId="0" borderId="0" xfId="46" applyFont="1">
      <alignment vertical="center"/>
    </xf>
    <xf numFmtId="0" fontId="96" fillId="57" borderId="10" xfId="46" applyFont="1" applyFill="1" applyBorder="1" applyAlignment="1">
      <alignment horizontal="center" vertical="center"/>
    </xf>
    <xf numFmtId="0" fontId="96" fillId="57" borderId="10" xfId="46" quotePrefix="1" applyFont="1" applyFill="1" applyBorder="1" applyAlignment="1">
      <alignment horizontal="center" vertical="center"/>
    </xf>
    <xf numFmtId="164" fontId="76" fillId="0" borderId="0" xfId="46" quotePrefix="1" applyNumberFormat="1" applyFont="1" applyFill="1" applyBorder="1" applyAlignment="1">
      <alignment horizontal="center" vertical="center"/>
    </xf>
    <xf numFmtId="164" fontId="76" fillId="0" borderId="0" xfId="46" quotePrefix="1" applyNumberFormat="1" applyFont="1" applyFill="1" applyBorder="1" applyAlignment="1">
      <alignment horizontal="left" vertical="center"/>
    </xf>
    <xf numFmtId="0" fontId="76" fillId="0" borderId="0" xfId="0" applyFont="1" applyBorder="1" applyAlignment="1">
      <alignment vertical="center" wrapText="1"/>
    </xf>
    <xf numFmtId="0" fontId="0" fillId="59" borderId="0" xfId="0" applyFill="1"/>
    <xf numFmtId="0" fontId="95" fillId="59" borderId="0" xfId="0" applyFont="1" applyFill="1" applyBorder="1" applyAlignment="1">
      <alignment horizontal="center" vertical="center" wrapText="1"/>
    </xf>
    <xf numFmtId="164" fontId="76" fillId="61" borderId="0" xfId="46" quotePrefix="1" applyNumberFormat="1" applyFont="1" applyFill="1" applyBorder="1" applyAlignment="1">
      <alignment horizontal="center" vertical="center"/>
    </xf>
    <xf numFmtId="164" fontId="76" fillId="64" borderId="0" xfId="46" quotePrefix="1" applyNumberFormat="1" applyFont="1" applyFill="1" applyBorder="1" applyAlignment="1">
      <alignment horizontal="center" vertical="center"/>
    </xf>
    <xf numFmtId="164" fontId="76" fillId="65" borderId="0" xfId="46" quotePrefix="1" applyNumberFormat="1" applyFont="1" applyFill="1" applyBorder="1" applyAlignment="1">
      <alignment horizontal="center" vertical="center"/>
    </xf>
    <xf numFmtId="164" fontId="76" fillId="66" borderId="0" xfId="46" quotePrefix="1" applyNumberFormat="1" applyFont="1" applyFill="1" applyBorder="1" applyAlignment="1">
      <alignment horizontal="center" vertical="center"/>
    </xf>
    <xf numFmtId="164" fontId="76" fillId="68" borderId="0" xfId="46" quotePrefix="1" applyNumberFormat="1" applyFont="1" applyFill="1" applyBorder="1" applyAlignment="1">
      <alignment horizontal="center" vertical="center"/>
    </xf>
    <xf numFmtId="0" fontId="103" fillId="56" borderId="0" xfId="46" applyFont="1" applyFill="1" applyBorder="1" applyAlignment="1">
      <alignment vertical="center"/>
    </xf>
    <xf numFmtId="164" fontId="76" fillId="60" borderId="0" xfId="46" quotePrefix="1" applyNumberFormat="1" applyFont="1" applyFill="1" applyBorder="1" applyAlignment="1">
      <alignment horizontal="left" vertical="center"/>
    </xf>
    <xf numFmtId="164" fontId="76" fillId="62" borderId="0" xfId="46" quotePrefix="1" applyNumberFormat="1" applyFont="1" applyFill="1" applyBorder="1" applyAlignment="1">
      <alignment horizontal="left" vertical="center"/>
    </xf>
    <xf numFmtId="164" fontId="76" fillId="63" borderId="0" xfId="46" quotePrefix="1" applyNumberFormat="1" applyFont="1" applyFill="1" applyBorder="1" applyAlignment="1">
      <alignment horizontal="left" vertical="center"/>
    </xf>
    <xf numFmtId="164" fontId="76" fillId="70" borderId="0" xfId="46" quotePrefix="1" applyNumberFormat="1" applyFont="1" applyFill="1" applyBorder="1" applyAlignment="1">
      <alignment horizontal="left" vertical="center"/>
    </xf>
    <xf numFmtId="164" fontId="76" fillId="69" borderId="0" xfId="46" quotePrefix="1" applyNumberFormat="1" applyFont="1" applyFill="1" applyBorder="1" applyAlignment="1">
      <alignment horizontal="left" vertical="center"/>
    </xf>
    <xf numFmtId="164" fontId="76" fillId="67" borderId="0" xfId="46" quotePrefix="1" applyNumberFormat="1" applyFont="1" applyFill="1" applyBorder="1" applyAlignment="1">
      <alignment horizontal="left" vertical="center"/>
    </xf>
    <xf numFmtId="164" fontId="76" fillId="71" borderId="0" xfId="46" quotePrefix="1" applyNumberFormat="1" applyFont="1" applyFill="1" applyBorder="1" applyAlignment="1">
      <alignment horizontal="center" vertical="center"/>
    </xf>
    <xf numFmtId="164" fontId="96" fillId="0" borderId="0" xfId="46" quotePrefix="1" applyNumberFormat="1" applyFont="1" applyFill="1" applyBorder="1" applyAlignment="1">
      <alignment horizontal="left" vertical="center"/>
    </xf>
    <xf numFmtId="164" fontId="110" fillId="60" borderId="0" xfId="46" quotePrefix="1" applyNumberFormat="1" applyFont="1" applyFill="1" applyBorder="1" applyAlignment="1">
      <alignment horizontal="center" vertical="center"/>
    </xf>
    <xf numFmtId="164" fontId="110" fillId="0" borderId="0" xfId="46" quotePrefix="1" applyNumberFormat="1" applyFont="1" applyFill="1" applyBorder="1" applyAlignment="1">
      <alignment horizontal="center" vertical="center"/>
    </xf>
    <xf numFmtId="164" fontId="110" fillId="63" borderId="0" xfId="46" quotePrefix="1" applyNumberFormat="1" applyFont="1" applyFill="1" applyBorder="1" applyAlignment="1">
      <alignment horizontal="center" vertical="center"/>
    </xf>
    <xf numFmtId="164" fontId="110" fillId="70" borderId="0" xfId="46" quotePrefix="1" applyNumberFormat="1" applyFont="1" applyFill="1" applyBorder="1" applyAlignment="1">
      <alignment horizontal="center" vertical="center"/>
    </xf>
    <xf numFmtId="164" fontId="110" fillId="62" borderId="0" xfId="46" quotePrefix="1" applyNumberFormat="1" applyFont="1" applyFill="1" applyBorder="1" applyAlignment="1">
      <alignment horizontal="center" vertical="center"/>
    </xf>
    <xf numFmtId="164" fontId="110" fillId="69" borderId="0" xfId="46" quotePrefix="1" applyNumberFormat="1" applyFont="1" applyFill="1" applyBorder="1" applyAlignment="1">
      <alignment horizontal="center" vertical="center"/>
    </xf>
    <xf numFmtId="164" fontId="76" fillId="24" borderId="0" xfId="46" quotePrefix="1" applyNumberFormat="1" applyFont="1" applyFill="1" applyBorder="1" applyAlignment="1">
      <alignment horizontal="left" vertical="center"/>
    </xf>
    <xf numFmtId="164" fontId="76" fillId="24" borderId="0" xfId="46" quotePrefix="1" applyNumberFormat="1" applyFont="1" applyFill="1" applyBorder="1" applyAlignment="1">
      <alignment horizontal="center" vertical="center"/>
    </xf>
    <xf numFmtId="166" fontId="76" fillId="24" borderId="0" xfId="46" quotePrefix="1" applyNumberFormat="1" applyFont="1" applyFill="1" applyBorder="1" applyAlignment="1">
      <alignment horizontal="center" vertical="center" wrapText="1"/>
    </xf>
    <xf numFmtId="167" fontId="76" fillId="0" borderId="10" xfId="9616" applyNumberFormat="1" applyFont="1" applyBorder="1" applyAlignment="1">
      <alignment horizontal="center" vertical="center"/>
    </xf>
    <xf numFmtId="0" fontId="76" fillId="0" borderId="0" xfId="46" applyFont="1">
      <alignment vertical="center"/>
    </xf>
    <xf numFmtId="3" fontId="76" fillId="0" borderId="10" xfId="46" quotePrefix="1" applyNumberFormat="1" applyFont="1" applyBorder="1" applyAlignment="1">
      <alignment horizontal="center" vertical="center" wrapText="1"/>
    </xf>
    <xf numFmtId="0" fontId="105" fillId="0" borderId="0" xfId="46" applyFont="1" applyAlignment="1"/>
    <xf numFmtId="3" fontId="76" fillId="0" borderId="10" xfId="46" applyNumberFormat="1" applyFont="1" applyBorder="1" applyAlignment="1">
      <alignment horizontal="center" vertical="center"/>
    </xf>
    <xf numFmtId="167" fontId="0" fillId="0" borderId="0" xfId="0" applyNumberFormat="1"/>
    <xf numFmtId="0" fontId="69" fillId="0" borderId="0" xfId="0" applyFont="1" applyBorder="1"/>
    <xf numFmtId="3" fontId="76" fillId="0" borderId="14" xfId="0" applyNumberFormat="1" applyFont="1" applyBorder="1" applyAlignment="1">
      <alignment horizontal="center" vertical="center"/>
    </xf>
    <xf numFmtId="0" fontId="76" fillId="0" borderId="0" xfId="0" applyFont="1" applyBorder="1"/>
    <xf numFmtId="0" fontId="28" fillId="0" borderId="0" xfId="0" applyFont="1"/>
    <xf numFmtId="3" fontId="76" fillId="0" borderId="10" xfId="0" applyNumberFormat="1" applyFont="1" applyFill="1" applyBorder="1" applyAlignment="1">
      <alignment horizontal="center"/>
    </xf>
    <xf numFmtId="0" fontId="118" fillId="0" borderId="34" xfId="0" applyFont="1" applyBorder="1" applyAlignment="1">
      <alignment vertical="center"/>
    </xf>
    <xf numFmtId="0" fontId="118" fillId="0" borderId="35" xfId="0" applyFont="1" applyBorder="1" applyAlignment="1">
      <alignment vertical="center"/>
    </xf>
    <xf numFmtId="0" fontId="100" fillId="56" borderId="39" xfId="46" applyFont="1" applyFill="1" applyBorder="1" applyAlignment="1">
      <alignment horizontal="center" vertical="center"/>
    </xf>
    <xf numFmtId="0" fontId="100" fillId="56" borderId="40" xfId="46" applyFont="1" applyFill="1" applyBorder="1" applyAlignment="1">
      <alignment horizontal="center" vertical="center"/>
    </xf>
    <xf numFmtId="3" fontId="100" fillId="56" borderId="39" xfId="46" applyNumberFormat="1" applyFont="1" applyFill="1" applyBorder="1" applyAlignment="1">
      <alignment horizontal="center" vertical="center"/>
    </xf>
    <xf numFmtId="3" fontId="100" fillId="56" borderId="40" xfId="46" applyNumberFormat="1" applyFont="1" applyFill="1" applyBorder="1" applyAlignment="1">
      <alignment horizontal="center" vertical="center" wrapText="1"/>
    </xf>
    <xf numFmtId="164" fontId="76" fillId="0" borderId="39" xfId="46" quotePrefix="1" applyNumberFormat="1" applyFont="1" applyBorder="1" applyAlignment="1">
      <alignment horizontal="center" vertical="center"/>
    </xf>
    <xf numFmtId="3" fontId="96" fillId="57" borderId="40" xfId="46" quotePrefix="1" applyNumberFormat="1" applyFont="1" applyFill="1" applyBorder="1" applyAlignment="1">
      <alignment horizontal="center" vertical="center"/>
    </xf>
    <xf numFmtId="164" fontId="96" fillId="57" borderId="46" xfId="46" quotePrefix="1" applyNumberFormat="1" applyFont="1" applyFill="1" applyBorder="1" applyAlignment="1">
      <alignment horizontal="center" vertical="center"/>
    </xf>
    <xf numFmtId="3" fontId="96" fillId="57" borderId="43" xfId="46" quotePrefix="1" applyNumberFormat="1" applyFont="1" applyFill="1" applyBorder="1" applyAlignment="1">
      <alignment horizontal="center" vertical="center"/>
    </xf>
    <xf numFmtId="3" fontId="96" fillId="57" borderId="44" xfId="46" quotePrefix="1" applyNumberFormat="1" applyFont="1" applyFill="1" applyBorder="1" applyAlignment="1">
      <alignment horizontal="center" vertical="center"/>
    </xf>
    <xf numFmtId="3" fontId="96" fillId="57" borderId="46" xfId="46" applyNumberFormat="1" applyFont="1" applyFill="1" applyBorder="1" applyAlignment="1">
      <alignment horizontal="center" vertical="center"/>
    </xf>
    <xf numFmtId="0" fontId="101" fillId="56" borderId="39" xfId="46" applyFont="1" applyFill="1" applyBorder="1" applyAlignment="1">
      <alignment horizontal="center" vertical="center"/>
    </xf>
    <xf numFmtId="37" fontId="96" fillId="57" borderId="40" xfId="0" applyNumberFormat="1" applyFont="1" applyFill="1" applyBorder="1" applyAlignment="1">
      <alignment horizontal="center" vertical="center"/>
    </xf>
    <xf numFmtId="3" fontId="96" fillId="57" borderId="46" xfId="46" applyNumberFormat="1" applyFont="1" applyFill="1" applyBorder="1" applyAlignment="1">
      <alignment horizontal="center" vertical="center" wrapText="1"/>
    </xf>
    <xf numFmtId="3" fontId="100" fillId="56" borderId="40" xfId="46" applyNumberFormat="1" applyFont="1" applyFill="1" applyBorder="1" applyAlignment="1">
      <alignment horizontal="center" vertical="center"/>
    </xf>
    <xf numFmtId="38" fontId="96" fillId="57" borderId="43" xfId="0" applyNumberFormat="1" applyFont="1" applyFill="1" applyBorder="1" applyAlignment="1">
      <alignment horizontal="center" vertical="center"/>
    </xf>
    <xf numFmtId="3" fontId="81" fillId="56" borderId="53" xfId="46" applyNumberFormat="1" applyFont="1" applyFill="1" applyBorder="1" applyAlignment="1">
      <alignment horizontal="center" vertical="center"/>
    </xf>
    <xf numFmtId="3" fontId="100" fillId="56" borderId="54" xfId="46" applyNumberFormat="1" applyFont="1" applyFill="1" applyBorder="1" applyAlignment="1">
      <alignment horizontal="center" vertical="center"/>
    </xf>
    <xf numFmtId="0" fontId="100" fillId="56" borderId="54" xfId="46" applyFont="1" applyFill="1" applyBorder="1" applyAlignment="1">
      <alignment horizontal="center" vertical="center" wrapText="1"/>
    </xf>
    <xf numFmtId="0" fontId="100" fillId="56" borderId="55" xfId="46" applyFont="1" applyFill="1" applyBorder="1" applyAlignment="1">
      <alignment vertical="center" wrapText="1"/>
    </xf>
    <xf numFmtId="0" fontId="96" fillId="57" borderId="40" xfId="46" applyFont="1" applyFill="1" applyBorder="1" applyAlignment="1">
      <alignment horizontal="center" vertical="center"/>
    </xf>
    <xf numFmtId="0" fontId="96" fillId="57" borderId="46" xfId="46" applyFont="1" applyFill="1" applyBorder="1" applyAlignment="1">
      <alignment horizontal="center" vertical="center"/>
    </xf>
    <xf numFmtId="0" fontId="96" fillId="57" borderId="43" xfId="46" applyFont="1" applyFill="1" applyBorder="1" applyAlignment="1">
      <alignment horizontal="center" vertical="center"/>
    </xf>
    <xf numFmtId="0" fontId="96" fillId="57" borderId="44" xfId="46" applyFont="1" applyFill="1" applyBorder="1" applyAlignment="1">
      <alignment horizontal="center" vertical="center"/>
    </xf>
    <xf numFmtId="0" fontId="96" fillId="0" borderId="39" xfId="0" applyFont="1" applyBorder="1" applyAlignment="1">
      <alignment vertical="center"/>
    </xf>
    <xf numFmtId="0" fontId="96" fillId="57" borderId="46" xfId="0" applyFont="1" applyFill="1" applyBorder="1" applyAlignment="1">
      <alignment vertical="center"/>
    </xf>
    <xf numFmtId="3" fontId="96" fillId="57" borderId="43" xfId="0" applyNumberFormat="1" applyFont="1" applyFill="1" applyBorder="1" applyAlignment="1">
      <alignment horizontal="center" vertical="center"/>
    </xf>
    <xf numFmtId="3" fontId="96" fillId="57" borderId="56" xfId="0" applyNumberFormat="1" applyFont="1" applyFill="1" applyBorder="1" applyAlignment="1">
      <alignment horizontal="center"/>
    </xf>
    <xf numFmtId="0" fontId="96" fillId="0" borderId="39" xfId="46" applyFont="1" applyBorder="1" applyAlignment="1"/>
    <xf numFmtId="0" fontId="96" fillId="0" borderId="39" xfId="46" applyFont="1" applyBorder="1">
      <alignment vertical="center"/>
    </xf>
    <xf numFmtId="0" fontId="96" fillId="57" borderId="46" xfId="46" applyFont="1" applyFill="1" applyBorder="1" applyAlignment="1"/>
    <xf numFmtId="3" fontId="96" fillId="57" borderId="43" xfId="46" applyNumberFormat="1" applyFont="1" applyFill="1" applyBorder="1" applyAlignment="1">
      <alignment horizontal="center"/>
    </xf>
    <xf numFmtId="3" fontId="100" fillId="56" borderId="41" xfId="46" applyNumberFormat="1" applyFont="1" applyFill="1" applyBorder="1" applyAlignment="1">
      <alignment horizontal="center" vertical="center"/>
    </xf>
    <xf numFmtId="0" fontId="96" fillId="0" borderId="41" xfId="46" applyFont="1" applyBorder="1" applyAlignment="1">
      <alignment horizontal="left" vertical="center"/>
    </xf>
    <xf numFmtId="0" fontId="96" fillId="0" borderId="42" xfId="46" applyFont="1" applyBorder="1" applyAlignment="1">
      <alignment horizontal="left" vertical="center"/>
    </xf>
    <xf numFmtId="3" fontId="106" fillId="57" borderId="43" xfId="46" applyNumberFormat="1" applyFont="1" applyFill="1" applyBorder="1" applyAlignment="1">
      <alignment horizontal="center"/>
    </xf>
    <xf numFmtId="3" fontId="96" fillId="57" borderId="56" xfId="0" applyNumberFormat="1" applyFont="1" applyFill="1" applyBorder="1" applyAlignment="1">
      <alignment horizontal="center" vertical="center"/>
    </xf>
    <xf numFmtId="43" fontId="0" fillId="0" borderId="0" xfId="0" applyNumberFormat="1"/>
    <xf numFmtId="0" fontId="76" fillId="0" borderId="10" xfId="46" applyFont="1" applyBorder="1" applyAlignment="1">
      <alignment horizontal="center" vertical="center" wrapText="1"/>
    </xf>
    <xf numFmtId="0" fontId="118" fillId="0" borderId="0" xfId="0" applyFont="1" applyBorder="1" applyAlignment="1">
      <alignment vertical="center"/>
    </xf>
    <xf numFmtId="0" fontId="100" fillId="56" borderId="10" xfId="46" applyFont="1" applyFill="1" applyBorder="1" applyAlignment="1">
      <alignment horizontal="center" vertical="center"/>
    </xf>
    <xf numFmtId="0" fontId="30" fillId="0" borderId="0" xfId="46" applyFont="1" applyAlignment="1">
      <alignment horizontal="left"/>
    </xf>
    <xf numFmtId="3" fontId="17" fillId="0" borderId="10" xfId="46" quotePrefix="1" applyNumberFormat="1" applyFont="1" applyBorder="1" applyAlignment="1">
      <alignment horizontal="center" vertical="center"/>
    </xf>
    <xf numFmtId="3" fontId="17" fillId="0" borderId="10" xfId="46" quotePrefix="1" applyNumberFormat="1" applyFont="1" applyFill="1" applyBorder="1" applyAlignment="1">
      <alignment horizontal="center" vertical="center"/>
    </xf>
    <xf numFmtId="0" fontId="76" fillId="0" borderId="10" xfId="0" applyFont="1" applyBorder="1" applyAlignment="1">
      <alignment horizontal="center" vertical="center" wrapText="1"/>
    </xf>
    <xf numFmtId="1" fontId="76" fillId="0" borderId="0" xfId="0" applyNumberFormat="1" applyFont="1" applyBorder="1" applyAlignment="1">
      <alignment horizontal="center"/>
    </xf>
    <xf numFmtId="1" fontId="65" fillId="0" borderId="0" xfId="0" applyNumberFormat="1" applyFont="1" applyBorder="1" applyAlignment="1">
      <alignment horizontal="center"/>
    </xf>
    <xf numFmtId="3" fontId="76" fillId="0" borderId="0" xfId="0" applyNumberFormat="1" applyFont="1" applyBorder="1" applyAlignment="1">
      <alignment horizontal="center"/>
    </xf>
    <xf numFmtId="1" fontId="0" fillId="0" borderId="0" xfId="0" applyNumberFormat="1" applyFont="1" applyBorder="1" applyAlignment="1">
      <alignment horizontal="center"/>
    </xf>
    <xf numFmtId="1" fontId="72" fillId="0" borderId="0" xfId="41" applyNumberFormat="1" applyFont="1" applyBorder="1" applyAlignment="1">
      <alignment horizontal="center"/>
    </xf>
    <xf numFmtId="0" fontId="32" fillId="0" borderId="0" xfId="0" applyFont="1" applyFill="1" applyBorder="1" applyAlignment="1">
      <alignment horizontal="center"/>
    </xf>
    <xf numFmtId="1" fontId="0" fillId="0" borderId="0" xfId="0" applyNumberFormat="1" applyBorder="1" applyAlignment="1">
      <alignment horizontal="right"/>
    </xf>
    <xf numFmtId="0" fontId="121" fillId="0" borderId="0" xfId="0" applyFont="1" applyBorder="1"/>
    <xf numFmtId="169" fontId="57" fillId="0" borderId="0" xfId="0" applyNumberFormat="1" applyFont="1" applyBorder="1"/>
    <xf numFmtId="1" fontId="28" fillId="0" borderId="0" xfId="0" applyNumberFormat="1" applyFont="1" applyFill="1" applyBorder="1" applyAlignment="1">
      <alignment horizontal="center"/>
    </xf>
    <xf numFmtId="0" fontId="121" fillId="0" borderId="0" xfId="0" applyFont="1" applyFill="1" applyBorder="1"/>
    <xf numFmtId="17" fontId="121" fillId="0" borderId="0" xfId="0" applyNumberFormat="1" applyFont="1" applyFill="1" applyBorder="1"/>
    <xf numFmtId="169" fontId="57" fillId="0" borderId="0" xfId="0" applyNumberFormat="1" applyFont="1" applyFill="1" applyBorder="1"/>
    <xf numFmtId="4" fontId="57" fillId="0" borderId="0" xfId="0" applyNumberFormat="1" applyFont="1" applyFill="1" applyBorder="1"/>
    <xf numFmtId="0" fontId="0" fillId="0" borderId="0" xfId="0" applyFill="1" applyBorder="1"/>
    <xf numFmtId="0" fontId="73" fillId="0" borderId="0" xfId="0" applyFont="1" applyFill="1" applyBorder="1"/>
    <xf numFmtId="1" fontId="75" fillId="0" borderId="0" xfId="0" applyNumberFormat="1" applyFont="1" applyFill="1" applyBorder="1" applyAlignment="1">
      <alignment horizontal="center"/>
    </xf>
    <xf numFmtId="0" fontId="59" fillId="0" borderId="0" xfId="46" applyFont="1" applyFill="1" applyBorder="1">
      <alignment vertical="center"/>
    </xf>
    <xf numFmtId="1" fontId="0" fillId="0" borderId="0" xfId="0" applyNumberFormat="1" applyFill="1" applyBorder="1" applyAlignment="1">
      <alignment horizontal="center"/>
    </xf>
    <xf numFmtId="0" fontId="53" fillId="0" borderId="0" xfId="46" applyFont="1" applyFill="1" applyBorder="1">
      <alignment vertical="center"/>
    </xf>
    <xf numFmtId="168" fontId="100" fillId="56" borderId="10" xfId="46" applyNumberFormat="1" applyFont="1" applyFill="1" applyBorder="1" applyAlignment="1">
      <alignment horizontal="center" vertical="center" wrapText="1"/>
    </xf>
    <xf numFmtId="168" fontId="31" fillId="0" borderId="0" xfId="46" applyNumberFormat="1" applyFont="1" applyAlignment="1">
      <alignment horizontal="center" vertical="center" wrapText="1"/>
    </xf>
    <xf numFmtId="0" fontId="30" fillId="0" borderId="0" xfId="46" applyFont="1" applyBorder="1" applyAlignment="1">
      <alignment horizontal="center" vertical="center"/>
    </xf>
    <xf numFmtId="1" fontId="54" fillId="0" borderId="0" xfId="46" applyNumberFormat="1" applyFont="1">
      <alignment vertical="center"/>
    </xf>
    <xf numFmtId="1" fontId="55" fillId="0" borderId="0" xfId="46" applyNumberFormat="1" applyFont="1" applyFill="1">
      <alignment vertical="center"/>
    </xf>
    <xf numFmtId="1" fontId="30" fillId="0" borderId="0" xfId="46" applyNumberFormat="1" applyFont="1" applyBorder="1">
      <alignment vertical="center"/>
    </xf>
    <xf numFmtId="1" fontId="30" fillId="0" borderId="0" xfId="46" applyNumberFormat="1" applyFont="1">
      <alignment vertical="center"/>
    </xf>
    <xf numFmtId="1" fontId="30" fillId="0" borderId="0" xfId="46" applyNumberFormat="1" applyFont="1" applyFill="1" applyAlignment="1">
      <alignment vertical="center"/>
    </xf>
    <xf numFmtId="1" fontId="31" fillId="0" borderId="0" xfId="46" applyNumberFormat="1" applyFont="1">
      <alignment vertical="center"/>
    </xf>
    <xf numFmtId="0" fontId="76" fillId="0" borderId="0" xfId="0" applyFont="1" applyFill="1"/>
    <xf numFmtId="0" fontId="31" fillId="0" borderId="0" xfId="46" applyFont="1" applyFill="1" applyAlignment="1">
      <alignment horizontal="center" vertical="center"/>
    </xf>
    <xf numFmtId="3" fontId="65" fillId="0" borderId="0" xfId="0" applyNumberFormat="1" applyFont="1" applyBorder="1" applyAlignment="1">
      <alignment horizontal="center"/>
    </xf>
    <xf numFmtId="1" fontId="75" fillId="0" borderId="0" xfId="9633" applyNumberFormat="1" applyFont="1" applyBorder="1" applyAlignment="1">
      <alignment horizontal="center"/>
    </xf>
    <xf numFmtId="1" fontId="75" fillId="0" borderId="0" xfId="9629" applyNumberFormat="1" applyFont="1" applyBorder="1" applyAlignment="1">
      <alignment horizontal="center"/>
    </xf>
    <xf numFmtId="3" fontId="16" fillId="0" borderId="10" xfId="46" quotePrefix="1" applyNumberFormat="1" applyFont="1" applyFill="1" applyBorder="1" applyAlignment="1">
      <alignment horizontal="center" vertical="center"/>
    </xf>
    <xf numFmtId="3" fontId="100" fillId="56" borderId="19" xfId="46" applyNumberFormat="1" applyFont="1" applyFill="1" applyBorder="1" applyAlignment="1">
      <alignment horizontal="center" vertical="center" wrapText="1"/>
    </xf>
    <xf numFmtId="43" fontId="53" fillId="0" borderId="0" xfId="46" applyNumberFormat="1" applyFont="1">
      <alignment vertical="center"/>
    </xf>
    <xf numFmtId="0" fontId="30" fillId="0" borderId="0" xfId="46" applyFont="1" applyAlignment="1">
      <alignment horizontal="left"/>
    </xf>
    <xf numFmtId="0" fontId="31" fillId="0" borderId="0" xfId="46" applyFont="1" applyFill="1" applyAlignment="1">
      <alignment horizontal="center" vertical="center" wrapText="1"/>
    </xf>
    <xf numFmtId="0" fontId="0" fillId="0" borderId="0" xfId="0" applyFill="1"/>
    <xf numFmtId="0" fontId="31" fillId="0" borderId="0" xfId="46" applyFont="1" applyFill="1">
      <alignment vertical="center"/>
    </xf>
    <xf numFmtId="0" fontId="53" fillId="0" borderId="0" xfId="46" applyFont="1" applyFill="1">
      <alignment vertical="center"/>
    </xf>
    <xf numFmtId="0" fontId="53" fillId="0" borderId="0" xfId="46" applyFont="1" applyFill="1" applyAlignment="1">
      <alignment horizontal="center"/>
    </xf>
    <xf numFmtId="0" fontId="104" fillId="0" borderId="0" xfId="46" applyFont="1" applyFill="1" applyAlignment="1">
      <alignment horizontal="center"/>
    </xf>
    <xf numFmtId="3" fontId="31" fillId="0" borderId="0" xfId="46" applyNumberFormat="1" applyFont="1" applyFill="1">
      <alignment vertical="center"/>
    </xf>
    <xf numFmtId="1" fontId="31" fillId="0" borderId="0" xfId="46" applyNumberFormat="1" applyFont="1" applyFill="1">
      <alignment vertical="center"/>
    </xf>
    <xf numFmtId="1" fontId="76" fillId="0" borderId="0" xfId="0" applyNumberFormat="1" applyFont="1" applyBorder="1" applyAlignment="1">
      <alignment horizontal="right"/>
    </xf>
    <xf numFmtId="3" fontId="76" fillId="0" borderId="13" xfId="0" applyNumberFormat="1" applyFont="1" applyFill="1" applyBorder="1" applyAlignment="1">
      <alignment horizontal="center" vertical="center"/>
    </xf>
    <xf numFmtId="3" fontId="103" fillId="56" borderId="40" xfId="46" applyNumberFormat="1" applyFont="1" applyFill="1" applyBorder="1" applyAlignment="1">
      <alignment horizontal="center" vertical="center" wrapText="1"/>
    </xf>
    <xf numFmtId="38" fontId="76" fillId="0" borderId="18" xfId="0" applyNumberFormat="1" applyFont="1" applyBorder="1" applyAlignment="1">
      <alignment horizontal="center" vertical="center"/>
    </xf>
    <xf numFmtId="3" fontId="76" fillId="0" borderId="18" xfId="46" quotePrefix="1" applyNumberFormat="1" applyFont="1" applyBorder="1" applyAlignment="1">
      <alignment horizontal="center" vertical="center"/>
    </xf>
    <xf numFmtId="3" fontId="103" fillId="56" borderId="39" xfId="46" applyNumberFormat="1" applyFont="1" applyFill="1" applyBorder="1" applyAlignment="1">
      <alignment horizontal="center" vertical="center" wrapText="1"/>
    </xf>
    <xf numFmtId="3" fontId="76" fillId="0" borderId="39" xfId="0" applyNumberFormat="1" applyFont="1" applyBorder="1" applyAlignment="1">
      <alignment horizontal="center" vertical="center"/>
    </xf>
    <xf numFmtId="3" fontId="76" fillId="0" borderId="40" xfId="46" quotePrefix="1" applyNumberFormat="1" applyFont="1" applyBorder="1" applyAlignment="1">
      <alignment horizontal="center" vertical="center"/>
    </xf>
    <xf numFmtId="38" fontId="76" fillId="0" borderId="39" xfId="0" applyNumberFormat="1" applyFont="1" applyBorder="1" applyAlignment="1">
      <alignment horizontal="center" vertical="center"/>
    </xf>
    <xf numFmtId="38" fontId="96" fillId="57" borderId="46" xfId="0" applyNumberFormat="1" applyFont="1" applyFill="1" applyBorder="1" applyAlignment="1">
      <alignment horizontal="center" vertical="center"/>
    </xf>
    <xf numFmtId="3" fontId="76" fillId="0" borderId="13" xfId="0" applyNumberFormat="1" applyFont="1" applyBorder="1" applyAlignment="1">
      <alignment horizontal="center" vertical="center"/>
    </xf>
    <xf numFmtId="0" fontId="31" fillId="0" borderId="0" xfId="46" applyFont="1">
      <alignment vertical="center"/>
    </xf>
    <xf numFmtId="0" fontId="123" fillId="0" borderId="0" xfId="46" applyFont="1">
      <alignment vertical="center"/>
    </xf>
    <xf numFmtId="3" fontId="123" fillId="0" borderId="10" xfId="46" quotePrefix="1" applyNumberFormat="1" applyFont="1" applyBorder="1" applyAlignment="1">
      <alignment horizontal="center" vertical="center"/>
    </xf>
    <xf numFmtId="0" fontId="123" fillId="0" borderId="10" xfId="9633" applyFont="1" applyFill="1" applyBorder="1" applyAlignment="1">
      <alignment horizontal="center" vertical="center"/>
    </xf>
    <xf numFmtId="15" fontId="123" fillId="0" borderId="10" xfId="9633" applyNumberFormat="1" applyFont="1" applyFill="1" applyBorder="1" applyAlignment="1">
      <alignment horizontal="center" vertical="center"/>
    </xf>
    <xf numFmtId="168" fontId="123" fillId="0" borderId="10" xfId="9633" applyNumberFormat="1" applyFont="1" applyFill="1" applyBorder="1" applyAlignment="1">
      <alignment horizontal="center" vertical="center"/>
    </xf>
    <xf numFmtId="0" fontId="123" fillId="24" borderId="10" xfId="9633" applyFont="1" applyFill="1" applyBorder="1" applyAlignment="1">
      <alignment horizontal="center" vertical="center"/>
    </xf>
    <xf numFmtId="168" fontId="123" fillId="24" borderId="10" xfId="9633" applyNumberFormat="1" applyFont="1" applyFill="1" applyBorder="1" applyAlignment="1">
      <alignment horizontal="center" vertical="center"/>
    </xf>
    <xf numFmtId="0" fontId="123" fillId="0" borderId="10" xfId="46" applyFont="1" applyBorder="1" applyAlignment="1">
      <alignment horizontal="center" vertical="center" wrapText="1"/>
    </xf>
    <xf numFmtId="168" fontId="123" fillId="0" borderId="10" xfId="46" applyNumberFormat="1" applyFont="1" applyBorder="1" applyAlignment="1">
      <alignment horizontal="center" vertical="center" wrapText="1"/>
    </xf>
    <xf numFmtId="3" fontId="96" fillId="57" borderId="40" xfId="0" applyNumberFormat="1" applyFont="1" applyFill="1" applyBorder="1" applyAlignment="1">
      <alignment horizontal="center" vertical="center"/>
    </xf>
    <xf numFmtId="3" fontId="96" fillId="57" borderId="44" xfId="0" applyNumberFormat="1" applyFont="1" applyFill="1" applyBorder="1" applyAlignment="1">
      <alignment horizontal="center" vertical="center"/>
    </xf>
    <xf numFmtId="3" fontId="96" fillId="57" borderId="44" xfId="46" applyNumberFormat="1" applyFont="1" applyFill="1" applyBorder="1" applyAlignment="1">
      <alignment horizontal="center" vertical="center"/>
    </xf>
    <xf numFmtId="3" fontId="76" fillId="0" borderId="10" xfId="41" applyNumberFormat="1" applyFont="1" applyBorder="1" applyAlignment="1">
      <alignment horizontal="center" vertical="center"/>
    </xf>
    <xf numFmtId="3" fontId="96" fillId="57" borderId="40" xfId="46" applyNumberFormat="1" applyFont="1" applyFill="1" applyBorder="1" applyAlignment="1">
      <alignment horizontal="center" vertical="center"/>
    </xf>
    <xf numFmtId="3" fontId="96" fillId="57" borderId="43" xfId="46" applyNumberFormat="1" applyFont="1" applyFill="1" applyBorder="1" applyAlignment="1">
      <alignment horizontal="center" vertical="center"/>
    </xf>
    <xf numFmtId="3" fontId="106" fillId="57" borderId="43" xfId="46" applyNumberFormat="1" applyFont="1" applyFill="1" applyBorder="1" applyAlignment="1">
      <alignment horizontal="center" vertical="center"/>
    </xf>
    <xf numFmtId="3" fontId="76" fillId="0" borderId="10" xfId="46" applyNumberFormat="1" applyFont="1" applyFill="1" applyBorder="1" applyAlignment="1">
      <alignment horizontal="center" vertical="center"/>
    </xf>
    <xf numFmtId="3" fontId="76" fillId="0" borderId="10" xfId="41" applyNumberFormat="1" applyFont="1" applyFill="1" applyBorder="1" applyAlignment="1">
      <alignment horizontal="center" vertical="center"/>
    </xf>
    <xf numFmtId="3" fontId="96" fillId="57" borderId="58" xfId="46" applyNumberFormat="1" applyFont="1" applyFill="1" applyBorder="1" applyAlignment="1">
      <alignment horizontal="center" vertical="center"/>
    </xf>
    <xf numFmtId="3" fontId="119" fillId="57" borderId="43" xfId="46" applyNumberFormat="1" applyFont="1" applyFill="1" applyBorder="1" applyAlignment="1">
      <alignment horizontal="center" vertical="center"/>
    </xf>
    <xf numFmtId="0" fontId="123" fillId="0" borderId="10" xfId="0" applyFont="1" applyFill="1" applyBorder="1" applyAlignment="1">
      <alignment horizontal="center" vertical="center"/>
    </xf>
    <xf numFmtId="168" fontId="123" fillId="0" borderId="10" xfId="0" applyNumberFormat="1" applyFont="1" applyFill="1" applyBorder="1" applyAlignment="1">
      <alignment horizontal="center" vertical="center"/>
    </xf>
    <xf numFmtId="0" fontId="125" fillId="0" borderId="39" xfId="0" applyFont="1" applyBorder="1" applyAlignment="1">
      <alignment vertical="center"/>
    </xf>
    <xf numFmtId="0" fontId="125" fillId="57" borderId="46" xfId="0" applyFont="1" applyFill="1" applyBorder="1" applyAlignment="1">
      <alignment vertical="center"/>
    </xf>
    <xf numFmtId="37" fontId="104" fillId="0" borderId="10" xfId="10527" applyNumberFormat="1" applyFont="1" applyBorder="1" applyAlignment="1">
      <alignment horizontal="center" vertical="center"/>
    </xf>
    <xf numFmtId="37" fontId="104" fillId="0" borderId="10" xfId="10528" applyNumberFormat="1" applyFont="1" applyBorder="1" applyAlignment="1">
      <alignment horizontal="center" vertical="center"/>
    </xf>
    <xf numFmtId="3" fontId="28" fillId="0" borderId="0" xfId="9969" applyNumberFormat="1" applyFont="1" applyFill="1" applyBorder="1" applyAlignment="1">
      <alignment horizontal="center"/>
    </xf>
    <xf numFmtId="3" fontId="28" fillId="0" borderId="0" xfId="41" applyNumberFormat="1" applyFont="1" applyFill="1" applyBorder="1" applyAlignment="1">
      <alignment horizontal="center"/>
    </xf>
    <xf numFmtId="0" fontId="76" fillId="0" borderId="10" xfId="9633" applyFont="1" applyFill="1" applyBorder="1" applyAlignment="1">
      <alignment horizontal="center" vertical="center"/>
    </xf>
    <xf numFmtId="168" fontId="76" fillId="0" borderId="10" xfId="9633" applyNumberFormat="1" applyFont="1" applyFill="1" applyBorder="1" applyAlignment="1">
      <alignment horizontal="center" vertical="center"/>
    </xf>
    <xf numFmtId="15" fontId="76" fillId="0" borderId="10" xfId="9633" applyNumberFormat="1" applyFont="1" applyFill="1" applyBorder="1" applyAlignment="1">
      <alignment horizontal="center" vertical="center"/>
    </xf>
    <xf numFmtId="3" fontId="76" fillId="0" borderId="10" xfId="9633" applyNumberFormat="1" applyFont="1" applyFill="1" applyBorder="1" applyAlignment="1">
      <alignment horizontal="center" vertical="center"/>
    </xf>
    <xf numFmtId="37" fontId="104" fillId="0" borderId="10" xfId="10493" applyNumberFormat="1" applyFont="1" applyBorder="1" applyAlignment="1">
      <alignment horizontal="center" vertical="center"/>
    </xf>
    <xf numFmtId="37" fontId="104" fillId="0" borderId="10" xfId="10539" applyNumberFormat="1" applyFont="1" applyBorder="1" applyAlignment="1">
      <alignment horizontal="center" vertical="center"/>
    </xf>
    <xf numFmtId="37" fontId="104" fillId="0" borderId="10" xfId="10540" applyNumberFormat="1" applyFont="1" applyBorder="1" applyAlignment="1">
      <alignment horizontal="center" vertical="center"/>
    </xf>
    <xf numFmtId="37" fontId="104" fillId="0" borderId="10" xfId="10541" applyNumberFormat="1" applyFont="1" applyBorder="1" applyAlignment="1">
      <alignment horizontal="center" vertical="center"/>
    </xf>
    <xf numFmtId="3" fontId="100" fillId="0" borderId="0" xfId="46" applyNumberFormat="1" applyFont="1" applyFill="1" applyBorder="1" applyAlignment="1">
      <alignment horizontal="center" vertical="center"/>
    </xf>
    <xf numFmtId="164" fontId="100" fillId="0" borderId="0" xfId="46" applyNumberFormat="1" applyFont="1" applyFill="1" applyBorder="1" applyAlignment="1">
      <alignment horizontal="center" vertical="center"/>
    </xf>
    <xf numFmtId="0" fontId="96" fillId="0" borderId="0" xfId="0" applyFont="1" applyFill="1" applyBorder="1" applyAlignment="1">
      <alignment vertical="center"/>
    </xf>
    <xf numFmtId="3" fontId="76" fillId="0" borderId="0" xfId="0" applyNumberFormat="1" applyFont="1" applyFill="1" applyBorder="1" applyAlignment="1">
      <alignment horizontal="center" vertical="center"/>
    </xf>
    <xf numFmtId="3" fontId="96" fillId="0" borderId="0" xfId="0" applyNumberFormat="1" applyFont="1" applyFill="1" applyBorder="1" applyAlignment="1">
      <alignment horizontal="center" vertical="center"/>
    </xf>
    <xf numFmtId="37" fontId="104" fillId="0" borderId="0" xfId="10541" applyNumberFormat="1" applyFont="1" applyFill="1" applyBorder="1" applyAlignment="1">
      <alignment horizontal="center" vertical="center"/>
    </xf>
    <xf numFmtId="3" fontId="76" fillId="0" borderId="0" xfId="41" applyNumberFormat="1" applyFont="1" applyFill="1" applyBorder="1" applyAlignment="1">
      <alignment horizontal="center"/>
    </xf>
    <xf numFmtId="3" fontId="76" fillId="0" borderId="0" xfId="46" applyNumberFormat="1" applyFont="1" applyFill="1" applyBorder="1" applyAlignment="1">
      <alignment horizontal="center"/>
    </xf>
    <xf numFmtId="3" fontId="96" fillId="0" borderId="0" xfId="46" applyNumberFormat="1" applyFont="1" applyFill="1" applyBorder="1" applyAlignment="1">
      <alignment horizontal="center"/>
    </xf>
    <xf numFmtId="3" fontId="106" fillId="0" borderId="0" xfId="46" applyNumberFormat="1" applyFont="1" applyFill="1" applyBorder="1" applyAlignment="1">
      <alignment horizontal="center"/>
    </xf>
    <xf numFmtId="3" fontId="96" fillId="0" borderId="0" xfId="46" applyNumberFormat="1" applyFont="1" applyFill="1" applyBorder="1" applyAlignment="1">
      <alignment horizontal="center" vertical="center"/>
    </xf>
    <xf numFmtId="0" fontId="105" fillId="0" borderId="0" xfId="46" applyFont="1" applyFill="1" applyBorder="1">
      <alignment vertical="center"/>
    </xf>
    <xf numFmtId="0" fontId="53" fillId="0" borderId="0" xfId="46" applyFont="1" applyFill="1" applyBorder="1" applyAlignment="1">
      <alignment horizontal="center"/>
    </xf>
    <xf numFmtId="1" fontId="28" fillId="0" borderId="0" xfId="41" applyNumberFormat="1" applyFont="1" applyFill="1" applyBorder="1" applyAlignment="1">
      <alignment horizontal="center"/>
    </xf>
    <xf numFmtId="1" fontId="0" fillId="0" borderId="0" xfId="0" applyNumberFormat="1" applyFill="1" applyBorder="1"/>
    <xf numFmtId="168" fontId="76" fillId="0" borderId="10" xfId="46" applyNumberFormat="1" applyFont="1" applyBorder="1" applyAlignment="1">
      <alignment horizontal="center" vertical="center" wrapText="1"/>
    </xf>
    <xf numFmtId="3" fontId="100" fillId="0" borderId="0" xfId="46" applyNumberFormat="1" applyFont="1" applyFill="1" applyBorder="1" applyAlignment="1">
      <alignment horizontal="center" vertical="center"/>
    </xf>
    <xf numFmtId="1" fontId="123" fillId="0" borderId="0" xfId="0" applyNumberFormat="1" applyFont="1" applyFill="1" applyBorder="1" applyAlignment="1">
      <alignment horizontal="center"/>
    </xf>
    <xf numFmtId="3" fontId="123" fillId="0" borderId="0" xfId="0" applyNumberFormat="1" applyFont="1" applyFill="1" applyBorder="1" applyAlignment="1">
      <alignment horizontal="center"/>
    </xf>
    <xf numFmtId="3" fontId="127" fillId="0" borderId="0" xfId="0" applyNumberFormat="1" applyFont="1" applyFill="1" applyBorder="1" applyAlignment="1">
      <alignment horizontal="center"/>
    </xf>
    <xf numFmtId="3" fontId="128" fillId="0" borderId="0" xfId="0" applyNumberFormat="1" applyFont="1" applyFill="1" applyBorder="1" applyAlignment="1">
      <alignment horizontal="center"/>
    </xf>
    <xf numFmtId="17" fontId="32" fillId="0" borderId="0" xfId="0" applyNumberFormat="1" applyFont="1" applyBorder="1" applyAlignment="1">
      <alignment horizontal="center"/>
    </xf>
    <xf numFmtId="1" fontId="129" fillId="0" borderId="0" xfId="41" applyNumberFormat="1" applyFont="1" applyBorder="1" applyAlignment="1">
      <alignment horizontal="center"/>
    </xf>
    <xf numFmtId="164" fontId="76" fillId="67" borderId="0" xfId="46" quotePrefix="1" applyNumberFormat="1" applyFont="1" applyFill="1" applyBorder="1" applyAlignment="1">
      <alignment horizontal="center" vertical="center"/>
    </xf>
    <xf numFmtId="164" fontId="96" fillId="24" borderId="0" xfId="46" quotePrefix="1" applyNumberFormat="1" applyFont="1" applyFill="1" applyBorder="1" applyAlignment="1">
      <alignment horizontal="left" vertical="center"/>
    </xf>
    <xf numFmtId="0" fontId="31" fillId="24" borderId="0" xfId="46" applyFont="1" applyFill="1">
      <alignment vertical="center"/>
    </xf>
    <xf numFmtId="37" fontId="104" fillId="0" borderId="0" xfId="10539" applyNumberFormat="1" applyFont="1" applyBorder="1" applyAlignment="1">
      <alignment horizontal="center" vertical="center"/>
    </xf>
    <xf numFmtId="3" fontId="76" fillId="0" borderId="0" xfId="0" applyNumberFormat="1" applyFont="1" applyBorder="1" applyAlignment="1">
      <alignment horizontal="center" vertical="center"/>
    </xf>
    <xf numFmtId="0" fontId="105" fillId="0" borderId="0" xfId="46" applyFont="1" applyAlignment="1">
      <alignment horizontal="right" vertical="center"/>
    </xf>
    <xf numFmtId="0" fontId="28" fillId="0" borderId="0" xfId="0" applyFont="1" applyAlignment="1">
      <alignment vertical="center"/>
    </xf>
    <xf numFmtId="0" fontId="28" fillId="0" borderId="0" xfId="0" applyFont="1" applyBorder="1" applyAlignment="1">
      <alignment vertical="center"/>
    </xf>
    <xf numFmtId="43" fontId="57" fillId="0" borderId="0" xfId="0" applyNumberFormat="1" applyFont="1"/>
    <xf numFmtId="0" fontId="76" fillId="24" borderId="10" xfId="9633" applyFont="1" applyFill="1" applyBorder="1" applyAlignment="1">
      <alignment horizontal="center" vertical="center"/>
    </xf>
    <xf numFmtId="0" fontId="76" fillId="24" borderId="10" xfId="9633" applyFont="1" applyFill="1" applyBorder="1" applyAlignment="1">
      <alignment horizontal="center" vertical="center" wrapText="1"/>
    </xf>
    <xf numFmtId="168" fontId="76" fillId="24" borderId="10" xfId="9633" applyNumberFormat="1" applyFont="1" applyFill="1" applyBorder="1" applyAlignment="1">
      <alignment horizontal="center" vertical="center"/>
    </xf>
    <xf numFmtId="15" fontId="76" fillId="24" borderId="10" xfId="9633" applyNumberFormat="1" applyFont="1" applyFill="1" applyBorder="1" applyAlignment="1">
      <alignment horizontal="center" vertical="center"/>
    </xf>
    <xf numFmtId="0" fontId="96" fillId="24" borderId="60" xfId="0" applyFont="1" applyFill="1" applyBorder="1" applyAlignment="1">
      <alignment vertical="center"/>
    </xf>
    <xf numFmtId="3" fontId="96" fillId="24" borderId="0" xfId="0" applyNumberFormat="1" applyFont="1" applyFill="1" applyBorder="1" applyAlignment="1">
      <alignment horizontal="center" vertical="center"/>
    </xf>
    <xf numFmtId="3" fontId="96" fillId="24" borderId="0" xfId="0" applyNumberFormat="1" applyFont="1" applyFill="1" applyBorder="1" applyAlignment="1">
      <alignment horizontal="center"/>
    </xf>
    <xf numFmtId="0" fontId="104" fillId="24" borderId="0" xfId="46" applyFont="1" applyFill="1">
      <alignment vertical="center"/>
    </xf>
    <xf numFmtId="0" fontId="65" fillId="24" borderId="0" xfId="46" applyFont="1" applyFill="1">
      <alignment vertical="center"/>
    </xf>
    <xf numFmtId="0" fontId="104" fillId="24" borderId="0" xfId="46" applyFont="1" applyFill="1" applyAlignment="1">
      <alignment horizontal="center"/>
    </xf>
    <xf numFmtId="167" fontId="96" fillId="24" borderId="0" xfId="9616" applyNumberFormat="1" applyFont="1" applyFill="1" applyBorder="1" applyAlignment="1">
      <alignment horizontal="center" vertical="center"/>
    </xf>
    <xf numFmtId="0" fontId="104" fillId="24" borderId="0" xfId="46" applyFont="1" applyFill="1" applyAlignment="1">
      <alignment vertical="center"/>
    </xf>
    <xf numFmtId="0" fontId="65" fillId="24" borderId="0" xfId="46" applyFont="1" applyFill="1" applyAlignment="1">
      <alignment vertical="center"/>
    </xf>
    <xf numFmtId="0" fontId="104" fillId="24" borderId="0" xfId="46" applyFont="1" applyFill="1" applyAlignment="1">
      <alignment horizontal="center" vertical="center"/>
    </xf>
    <xf numFmtId="0" fontId="53" fillId="24" borderId="0" xfId="46" applyFont="1" applyFill="1">
      <alignment vertical="center"/>
    </xf>
    <xf numFmtId="0" fontId="0" fillId="24" borderId="0" xfId="0" applyFill="1"/>
    <xf numFmtId="0" fontId="105" fillId="24" borderId="0" xfId="46" applyFont="1" applyFill="1" applyAlignment="1">
      <alignment horizontal="right" vertical="center"/>
    </xf>
    <xf numFmtId="0" fontId="28" fillId="24" borderId="0" xfId="0" applyFont="1" applyFill="1" applyAlignment="1">
      <alignment vertical="center"/>
    </xf>
    <xf numFmtId="0" fontId="28" fillId="24" borderId="0" xfId="0" applyFont="1" applyFill="1" applyBorder="1" applyAlignment="1">
      <alignment vertical="center"/>
    </xf>
    <xf numFmtId="0" fontId="53" fillId="24" borderId="0" xfId="46" applyFont="1" applyFill="1" applyAlignment="1">
      <alignment horizontal="center"/>
    </xf>
    <xf numFmtId="0" fontId="114" fillId="0" borderId="39" xfId="0" applyFont="1" applyBorder="1" applyAlignment="1">
      <alignment vertical="center"/>
    </xf>
    <xf numFmtId="0" fontId="132" fillId="0" borderId="10" xfId="0" applyFont="1" applyBorder="1" applyAlignment="1">
      <alignment vertical="center"/>
    </xf>
    <xf numFmtId="0" fontId="31" fillId="0" borderId="0" xfId="46" applyFont="1">
      <alignment vertical="center"/>
    </xf>
    <xf numFmtId="0" fontId="31" fillId="0" borderId="0" xfId="46" applyFont="1" applyAlignment="1">
      <alignment horizontal="center" vertical="center"/>
    </xf>
    <xf numFmtId="38" fontId="96" fillId="57" borderId="56" xfId="0" applyNumberFormat="1" applyFont="1" applyFill="1" applyBorder="1" applyAlignment="1">
      <alignment horizontal="center" vertical="center"/>
    </xf>
    <xf numFmtId="3" fontId="96" fillId="57" borderId="59" xfId="46" quotePrefix="1" applyNumberFormat="1" applyFont="1" applyFill="1" applyBorder="1" applyAlignment="1">
      <alignment horizontal="center" vertical="center"/>
    </xf>
    <xf numFmtId="37" fontId="96" fillId="57" borderId="44" xfId="0" applyNumberFormat="1" applyFont="1" applyFill="1" applyBorder="1" applyAlignment="1">
      <alignment horizontal="center" vertical="center"/>
    </xf>
    <xf numFmtId="3" fontId="76" fillId="0" borderId="13" xfId="10555" applyNumberFormat="1" applyFont="1" applyBorder="1" applyAlignment="1">
      <alignment horizontal="center" vertical="center"/>
    </xf>
    <xf numFmtId="3" fontId="76" fillId="0" borderId="14" xfId="10558" applyNumberFormat="1" applyFont="1" applyBorder="1" applyAlignment="1">
      <alignment horizontal="center" vertical="center"/>
    </xf>
    <xf numFmtId="3" fontId="76" fillId="0" borderId="10" xfId="10559" applyNumberFormat="1" applyFont="1" applyFill="1" applyBorder="1" applyAlignment="1">
      <alignment horizontal="center" vertical="center"/>
    </xf>
    <xf numFmtId="3" fontId="76" fillId="0" borderId="13" xfId="10560" applyNumberFormat="1" applyFont="1" applyFill="1" applyBorder="1" applyAlignment="1">
      <alignment horizontal="center" vertical="center"/>
    </xf>
    <xf numFmtId="3" fontId="119" fillId="57" borderId="44" xfId="0" applyNumberFormat="1" applyFont="1" applyFill="1" applyBorder="1" applyAlignment="1">
      <alignment horizontal="center" vertical="center"/>
    </xf>
    <xf numFmtId="3" fontId="119" fillId="57" borderId="40" xfId="0" applyNumberFormat="1" applyFont="1" applyFill="1" applyBorder="1" applyAlignment="1">
      <alignment horizontal="center" vertical="center"/>
    </xf>
    <xf numFmtId="0" fontId="76" fillId="0" borderId="10" xfId="0" quotePrefix="1" applyFont="1" applyBorder="1" applyAlignment="1">
      <alignment horizontal="center" vertical="center"/>
    </xf>
    <xf numFmtId="0" fontId="30" fillId="0" borderId="0" xfId="46" applyFont="1" applyAlignment="1">
      <alignment horizontal="left"/>
    </xf>
    <xf numFmtId="3" fontId="96" fillId="57" borderId="45" xfId="46" quotePrefix="1" applyNumberFormat="1" applyFont="1" applyFill="1" applyBorder="1" applyAlignment="1">
      <alignment horizontal="center" vertical="center"/>
    </xf>
    <xf numFmtId="3" fontId="76" fillId="0" borderId="10" xfId="46" applyNumberFormat="1" applyFont="1" applyBorder="1" applyAlignment="1">
      <alignment horizontal="center" vertical="center" wrapText="1"/>
    </xf>
    <xf numFmtId="1" fontId="76" fillId="0" borderId="10" xfId="0" applyNumberFormat="1" applyFont="1" applyBorder="1" applyAlignment="1">
      <alignment horizontal="center"/>
    </xf>
    <xf numFmtId="1" fontId="76" fillId="0" borderId="10" xfId="9633" applyNumberFormat="1" applyFont="1" applyBorder="1" applyAlignment="1">
      <alignment horizontal="center"/>
    </xf>
    <xf numFmtId="1" fontId="76" fillId="0" borderId="10" xfId="9629" applyNumberFormat="1" applyFont="1" applyBorder="1" applyAlignment="1">
      <alignment horizontal="center"/>
    </xf>
    <xf numFmtId="3" fontId="123" fillId="0" borderId="10" xfId="9633" applyNumberFormat="1" applyFont="1" applyFill="1" applyBorder="1" applyAlignment="1">
      <alignment horizontal="center" vertical="center"/>
    </xf>
    <xf numFmtId="167" fontId="95" fillId="0" borderId="10" xfId="9616" applyNumberFormat="1" applyFont="1" applyBorder="1" applyAlignment="1">
      <alignment horizontal="center" vertical="center"/>
    </xf>
    <xf numFmtId="167" fontId="95" fillId="0" borderId="10" xfId="9616" applyNumberFormat="1" applyFont="1" applyBorder="1" applyAlignment="1">
      <alignment horizontal="center"/>
    </xf>
    <xf numFmtId="41" fontId="95" fillId="0" borderId="0" xfId="10472" applyNumberFormat="1" applyFont="1" applyBorder="1" applyAlignment="1">
      <alignment vertical="center"/>
    </xf>
    <xf numFmtId="167" fontId="95" fillId="0" borderId="10" xfId="9616" applyNumberFormat="1" applyFont="1" applyFill="1" applyBorder="1" applyAlignment="1">
      <alignment horizontal="center" vertical="center"/>
    </xf>
    <xf numFmtId="167" fontId="114" fillId="57" borderId="56" xfId="9616" applyNumberFormat="1" applyFont="1" applyFill="1" applyBorder="1" applyAlignment="1">
      <alignment horizontal="center" vertical="center"/>
    </xf>
    <xf numFmtId="167" fontId="114" fillId="57" borderId="56" xfId="9616" applyNumberFormat="1" applyFont="1" applyFill="1" applyBorder="1" applyAlignment="1">
      <alignment horizontal="center"/>
    </xf>
    <xf numFmtId="167" fontId="114" fillId="57" borderId="43" xfId="9616" applyNumberFormat="1" applyFont="1" applyFill="1" applyBorder="1" applyAlignment="1">
      <alignment horizontal="center" vertical="center"/>
    </xf>
    <xf numFmtId="167" fontId="133" fillId="57" borderId="43" xfId="9616" applyNumberFormat="1" applyFont="1" applyFill="1" applyBorder="1" applyAlignment="1">
      <alignment horizontal="center" vertical="center"/>
    </xf>
    <xf numFmtId="167" fontId="114" fillId="57" borderId="40" xfId="9616" applyNumberFormat="1" applyFont="1" applyFill="1" applyBorder="1" applyAlignment="1">
      <alignment horizontal="center"/>
    </xf>
    <xf numFmtId="167" fontId="114" fillId="57" borderId="44" xfId="9616" applyNumberFormat="1" applyFont="1" applyFill="1" applyBorder="1" applyAlignment="1">
      <alignment horizontal="center"/>
    </xf>
    <xf numFmtId="167" fontId="114" fillId="57" borderId="40" xfId="9616" applyNumberFormat="1" applyFont="1" applyFill="1" applyBorder="1" applyAlignment="1">
      <alignment horizontal="center" vertical="center"/>
    </xf>
    <xf numFmtId="167" fontId="114" fillId="57" borderId="44" xfId="9616" applyNumberFormat="1" applyFont="1" applyFill="1" applyBorder="1" applyAlignment="1">
      <alignment horizontal="center" vertical="center"/>
    </xf>
    <xf numFmtId="0" fontId="76" fillId="0" borderId="10" xfId="9633" applyFont="1" applyFill="1" applyBorder="1" applyAlignment="1">
      <alignment horizontal="center" vertical="center" wrapText="1"/>
    </xf>
    <xf numFmtId="37" fontId="117" fillId="0" borderId="10" xfId="10572" applyNumberFormat="1" applyBorder="1" applyAlignment="1">
      <alignment horizontal="center" vertical="center"/>
    </xf>
    <xf numFmtId="37" fontId="117" fillId="0" borderId="10" xfId="10575" applyNumberFormat="1" applyBorder="1" applyAlignment="1">
      <alignment horizontal="center" vertical="center"/>
    </xf>
    <xf numFmtId="0" fontId="31" fillId="0" borderId="0" xfId="46" applyFont="1">
      <alignment vertical="center"/>
    </xf>
    <xf numFmtId="0" fontId="76" fillId="0" borderId="10" xfId="9633" quotePrefix="1" applyFont="1" applyFill="1" applyBorder="1" applyAlignment="1">
      <alignment horizontal="center" vertical="center"/>
    </xf>
    <xf numFmtId="164" fontId="76" fillId="0" borderId="10" xfId="46" quotePrefix="1" applyNumberFormat="1" applyFont="1" applyBorder="1" applyAlignment="1">
      <alignment horizontal="center" vertical="center"/>
    </xf>
    <xf numFmtId="0" fontId="76" fillId="0" borderId="10" xfId="46" quotePrefix="1" applyFont="1" applyBorder="1" applyAlignment="1">
      <alignment horizontal="center" vertical="center" wrapText="1" shrinkToFit="1"/>
    </xf>
    <xf numFmtId="0" fontId="76" fillId="0" borderId="10" xfId="46" applyFont="1" applyBorder="1" applyAlignment="1">
      <alignment horizontal="center" vertical="center" wrapText="1" shrinkToFit="1"/>
    </xf>
    <xf numFmtId="0" fontId="76" fillId="0" borderId="10" xfId="46" applyFont="1" applyFill="1" applyBorder="1" applyAlignment="1">
      <alignment horizontal="center" vertical="center" wrapText="1" shrinkToFit="1"/>
    </xf>
    <xf numFmtId="0" fontId="100" fillId="56" borderId="10" xfId="46" applyFont="1" applyFill="1" applyBorder="1" applyAlignment="1">
      <alignment horizontal="center" vertical="center"/>
    </xf>
    <xf numFmtId="0" fontId="123" fillId="0" borderId="10" xfId="9633" applyFont="1" applyFill="1" applyBorder="1" applyAlignment="1">
      <alignment horizontal="center" vertical="center" wrapText="1"/>
    </xf>
    <xf numFmtId="3" fontId="76" fillId="0" borderId="10" xfId="9633" applyNumberFormat="1" applyFont="1" applyFill="1" applyBorder="1" applyAlignment="1">
      <alignment horizontal="center" vertical="center" wrapText="1"/>
    </xf>
    <xf numFmtId="3" fontId="125" fillId="57" borderId="40" xfId="0" applyNumberFormat="1" applyFont="1" applyFill="1" applyBorder="1" applyAlignment="1">
      <alignment horizontal="center" vertical="center"/>
    </xf>
    <xf numFmtId="3" fontId="125" fillId="57" borderId="43" xfId="0" applyNumberFormat="1" applyFont="1" applyFill="1" applyBorder="1" applyAlignment="1">
      <alignment horizontal="center" vertical="center"/>
    </xf>
    <xf numFmtId="3" fontId="125" fillId="57" borderId="56" xfId="0" applyNumberFormat="1" applyFont="1" applyFill="1" applyBorder="1" applyAlignment="1">
      <alignment horizontal="center" vertical="center"/>
    </xf>
    <xf numFmtId="3" fontId="125" fillId="57" borderId="44" xfId="0" applyNumberFormat="1" applyFont="1" applyFill="1" applyBorder="1" applyAlignment="1">
      <alignment horizontal="center" vertical="center"/>
    </xf>
    <xf numFmtId="167" fontId="76" fillId="0" borderId="10" xfId="9616" applyNumberFormat="1" applyFont="1" applyFill="1" applyBorder="1" applyAlignment="1">
      <alignment horizontal="center" vertical="center"/>
    </xf>
    <xf numFmtId="41" fontId="1" fillId="0" borderId="12" xfId="10488" applyNumberFormat="1" applyFont="1" applyBorder="1"/>
    <xf numFmtId="167" fontId="96" fillId="57" borderId="40" xfId="9616" applyNumberFormat="1" applyFont="1" applyFill="1" applyBorder="1" applyAlignment="1">
      <alignment horizontal="center" vertical="center"/>
    </xf>
    <xf numFmtId="167" fontId="96" fillId="57" borderId="56" xfId="9616" applyNumberFormat="1" applyFont="1" applyFill="1" applyBorder="1" applyAlignment="1">
      <alignment horizontal="center" vertical="center"/>
    </xf>
    <xf numFmtId="167" fontId="96" fillId="57" borderId="44" xfId="9616" applyNumberFormat="1" applyFont="1" applyFill="1" applyBorder="1" applyAlignment="1">
      <alignment horizontal="center" vertical="center"/>
    </xf>
    <xf numFmtId="41" fontId="1" fillId="0" borderId="12" xfId="10489" applyNumberFormat="1" applyFont="1" applyBorder="1"/>
    <xf numFmtId="167" fontId="96" fillId="57" borderId="43" xfId="9616" applyNumberFormat="1" applyFont="1" applyFill="1" applyBorder="1" applyAlignment="1">
      <alignment horizontal="center" vertical="center"/>
    </xf>
    <xf numFmtId="167" fontId="106" fillId="57" borderId="43" xfId="9616" applyNumberFormat="1" applyFont="1" applyFill="1" applyBorder="1" applyAlignment="1">
      <alignment horizontal="center" vertical="center"/>
    </xf>
    <xf numFmtId="0" fontId="134" fillId="0" borderId="0" xfId="0" applyFont="1"/>
    <xf numFmtId="0" fontId="134" fillId="0" borderId="0" xfId="0" applyFont="1" applyBorder="1"/>
    <xf numFmtId="167" fontId="76" fillId="0" borderId="43" xfId="9616" applyNumberFormat="1" applyFont="1" applyBorder="1" applyAlignment="1">
      <alignment horizontal="center" vertical="center"/>
    </xf>
    <xf numFmtId="37" fontId="104" fillId="0" borderId="10" xfId="10571" applyNumberFormat="1" applyFont="1" applyBorder="1" applyAlignment="1">
      <alignment horizontal="center" vertical="center"/>
    </xf>
    <xf numFmtId="3" fontId="76" fillId="24" borderId="10" xfId="41" applyNumberFormat="1" applyFont="1" applyFill="1" applyBorder="1" applyAlignment="1">
      <alignment horizontal="center" vertical="center"/>
    </xf>
    <xf numFmtId="3" fontId="76" fillId="24" borderId="10" xfId="0" applyNumberFormat="1" applyFont="1" applyFill="1" applyBorder="1" applyAlignment="1">
      <alignment horizontal="center" vertical="center"/>
    </xf>
    <xf numFmtId="1" fontId="29" fillId="0" borderId="0" xfId="46" applyNumberFormat="1" applyFont="1">
      <alignment vertical="center"/>
    </xf>
    <xf numFmtId="1" fontId="30" fillId="0" borderId="0" xfId="46" applyNumberFormat="1" applyFont="1" applyBorder="1" applyAlignment="1">
      <alignment horizontal="center"/>
    </xf>
    <xf numFmtId="0" fontId="31" fillId="0" borderId="10" xfId="9633" applyFont="1" applyFill="1" applyBorder="1" applyAlignment="1">
      <alignment horizontal="center" vertical="center"/>
    </xf>
    <xf numFmtId="3" fontId="76" fillId="0" borderId="10" xfId="41" applyNumberFormat="1" applyFont="1" applyBorder="1" applyAlignment="1">
      <alignment horizontal="center"/>
    </xf>
    <xf numFmtId="0" fontId="96" fillId="0" borderId="39" xfId="0" applyFont="1" applyBorder="1" applyAlignment="1">
      <alignment horizontal="left" vertical="center"/>
    </xf>
    <xf numFmtId="0" fontId="96" fillId="57" borderId="46" xfId="0" applyFont="1" applyFill="1" applyBorder="1" applyAlignment="1">
      <alignment horizontal="left" vertical="center"/>
    </xf>
    <xf numFmtId="37" fontId="126" fillId="0" borderId="10" xfId="10540" applyNumberFormat="1" applyFont="1" applyFill="1" applyBorder="1" applyAlignment="1">
      <alignment horizontal="center" vertical="center"/>
    </xf>
    <xf numFmtId="3" fontId="126" fillId="0" borderId="10" xfId="0" applyNumberFormat="1" applyFont="1" applyFill="1" applyBorder="1" applyAlignment="1">
      <alignment horizontal="center" vertical="center"/>
    </xf>
    <xf numFmtId="37" fontId="76" fillId="0" borderId="10" xfId="10540" applyNumberFormat="1" applyFont="1" applyFill="1" applyBorder="1" applyAlignment="1">
      <alignment horizontal="center" vertical="center"/>
    </xf>
    <xf numFmtId="37" fontId="76" fillId="0" borderId="10" xfId="10570" applyNumberFormat="1" applyFont="1" applyFill="1" applyBorder="1" applyAlignment="1">
      <alignment horizontal="center" vertical="center"/>
    </xf>
    <xf numFmtId="1" fontId="135" fillId="0" borderId="10" xfId="0" applyNumberFormat="1" applyFont="1" applyBorder="1" applyAlignment="1">
      <alignment horizontal="center" vertical="center"/>
    </xf>
    <xf numFmtId="0" fontId="99" fillId="58" borderId="0" xfId="46" applyNumberFormat="1" applyFont="1" applyFill="1" applyBorder="1" applyAlignment="1">
      <alignment horizontal="center" vertical="center" wrapText="1"/>
    </xf>
    <xf numFmtId="0" fontId="112" fillId="56" borderId="0" xfId="46" applyFont="1" applyFill="1" applyBorder="1" applyAlignment="1">
      <alignment horizontal="center" vertical="center"/>
    </xf>
    <xf numFmtId="0" fontId="99" fillId="58" borderId="0" xfId="46" applyNumberFormat="1" applyFont="1" applyFill="1" applyBorder="1" applyAlignment="1">
      <alignment horizontal="center" vertical="center"/>
    </xf>
    <xf numFmtId="164" fontId="96" fillId="24" borderId="0" xfId="46" quotePrefix="1" applyNumberFormat="1" applyFont="1" applyFill="1" applyBorder="1" applyAlignment="1">
      <alignment horizontal="center" vertical="center"/>
    </xf>
    <xf numFmtId="164" fontId="96" fillId="60" borderId="0" xfId="46" quotePrefix="1" applyNumberFormat="1" applyFont="1" applyFill="1" applyBorder="1" applyAlignment="1">
      <alignment horizontal="center" vertical="center"/>
    </xf>
    <xf numFmtId="164" fontId="96" fillId="63" borderId="0" xfId="46" quotePrefix="1" applyNumberFormat="1" applyFont="1" applyFill="1" applyBorder="1" applyAlignment="1">
      <alignment horizontal="center" vertical="center"/>
    </xf>
    <xf numFmtId="164" fontId="96" fillId="70" borderId="0" xfId="46" quotePrefix="1" applyNumberFormat="1" applyFont="1" applyFill="1" applyBorder="1" applyAlignment="1">
      <alignment horizontal="center" vertical="center"/>
    </xf>
    <xf numFmtId="164" fontId="96" fillId="62" borderId="0" xfId="46" quotePrefix="1" applyNumberFormat="1" applyFont="1" applyFill="1" applyBorder="1" applyAlignment="1">
      <alignment horizontal="center" vertical="center"/>
    </xf>
    <xf numFmtId="164" fontId="96" fillId="69" borderId="0" xfId="46" quotePrefix="1" applyNumberFormat="1" applyFont="1" applyFill="1" applyBorder="1" applyAlignment="1">
      <alignment horizontal="center" vertical="center"/>
    </xf>
    <xf numFmtId="0" fontId="103" fillId="56" borderId="0" xfId="46" applyFont="1" applyFill="1" applyBorder="1" applyAlignment="1">
      <alignment horizontal="center" vertical="center"/>
    </xf>
    <xf numFmtId="0" fontId="103" fillId="56" borderId="20" xfId="46" applyFont="1" applyFill="1" applyBorder="1" applyAlignment="1">
      <alignment horizontal="left" vertical="center"/>
    </xf>
    <xf numFmtId="0" fontId="103" fillId="56" borderId="24" xfId="46" applyFont="1" applyFill="1" applyBorder="1" applyAlignment="1">
      <alignment horizontal="left" vertical="center"/>
    </xf>
    <xf numFmtId="0" fontId="103" fillId="56" borderId="24" xfId="46" applyFont="1" applyFill="1" applyBorder="1" applyAlignment="1">
      <alignment horizontal="center" vertical="center"/>
    </xf>
    <xf numFmtId="0" fontId="103" fillId="56" borderId="0" xfId="46" applyFont="1" applyFill="1" applyBorder="1" applyAlignment="1">
      <alignment horizontal="left" vertical="center"/>
    </xf>
    <xf numFmtId="0" fontId="99" fillId="58" borderId="47" xfId="46" applyNumberFormat="1" applyFont="1" applyFill="1" applyBorder="1" applyAlignment="1">
      <alignment horizontal="center" vertical="center"/>
    </xf>
    <xf numFmtId="0" fontId="99" fillId="58" borderId="48" xfId="46" applyNumberFormat="1" applyFont="1" applyFill="1" applyBorder="1" applyAlignment="1">
      <alignment horizontal="center" vertical="center"/>
    </xf>
    <xf numFmtId="0" fontId="99" fillId="58" borderId="51" xfId="46" applyNumberFormat="1" applyFont="1" applyFill="1" applyBorder="1" applyAlignment="1">
      <alignment horizontal="center" vertical="center"/>
    </xf>
    <xf numFmtId="0" fontId="99" fillId="58" borderId="49" xfId="46" applyNumberFormat="1" applyFont="1" applyFill="1" applyBorder="1" applyAlignment="1">
      <alignment horizontal="center" vertical="center"/>
    </xf>
    <xf numFmtId="0" fontId="102" fillId="56" borderId="39" xfId="46" applyFont="1" applyFill="1" applyBorder="1">
      <alignment vertical="center"/>
    </xf>
    <xf numFmtId="3" fontId="103" fillId="56" borderId="10" xfId="46" applyNumberFormat="1" applyFont="1" applyFill="1" applyBorder="1" applyAlignment="1">
      <alignment horizontal="center" vertical="center" wrapText="1"/>
    </xf>
    <xf numFmtId="3" fontId="103" fillId="56" borderId="18" xfId="46" applyNumberFormat="1" applyFont="1" applyFill="1" applyBorder="1" applyAlignment="1">
      <alignment horizontal="center" vertical="center" wrapText="1"/>
    </xf>
    <xf numFmtId="3" fontId="103" fillId="56" borderId="45" xfId="46" applyNumberFormat="1" applyFont="1" applyFill="1" applyBorder="1" applyAlignment="1">
      <alignment horizontal="center" vertical="center" wrapText="1"/>
    </xf>
    <xf numFmtId="3" fontId="103" fillId="56" borderId="36" xfId="46" applyNumberFormat="1" applyFont="1" applyFill="1" applyBorder="1" applyAlignment="1">
      <alignment horizontal="center" vertical="center" wrapText="1"/>
    </xf>
    <xf numFmtId="3" fontId="103" fillId="56" borderId="38" xfId="46" applyNumberFormat="1" applyFont="1" applyFill="1" applyBorder="1" applyAlignment="1">
      <alignment horizontal="center" vertical="center" wrapText="1"/>
    </xf>
    <xf numFmtId="0" fontId="100" fillId="56" borderId="10" xfId="46" applyFont="1" applyFill="1" applyBorder="1" applyAlignment="1">
      <alignment horizontal="center" vertical="center"/>
    </xf>
    <xf numFmtId="0" fontId="99" fillId="58" borderId="10" xfId="46" applyNumberFormat="1" applyFont="1" applyFill="1" applyBorder="1" applyAlignment="1">
      <alignment horizontal="center" vertical="center"/>
    </xf>
    <xf numFmtId="0" fontId="30" fillId="0" borderId="0" xfId="46" applyFont="1" applyAlignment="1">
      <alignment horizontal="left"/>
    </xf>
    <xf numFmtId="0" fontId="99" fillId="58" borderId="36" xfId="46" applyNumberFormat="1" applyFont="1" applyFill="1" applyBorder="1" applyAlignment="1">
      <alignment horizontal="center" vertical="center"/>
    </xf>
    <xf numFmtId="0" fontId="99" fillId="58" borderId="37" xfId="0" applyNumberFormat="1" applyFont="1" applyFill="1" applyBorder="1" applyAlignment="1">
      <alignment vertical="center"/>
    </xf>
    <xf numFmtId="0" fontId="99" fillId="58" borderId="38" xfId="0" applyNumberFormat="1" applyFont="1" applyFill="1" applyBorder="1" applyAlignment="1">
      <alignment vertical="center"/>
    </xf>
    <xf numFmtId="0" fontId="99" fillId="58" borderId="50" xfId="46" applyNumberFormat="1" applyFont="1" applyFill="1" applyBorder="1" applyAlignment="1">
      <alignment horizontal="center" vertical="center"/>
    </xf>
    <xf numFmtId="0" fontId="99" fillId="58" borderId="51" xfId="0" applyNumberFormat="1" applyFont="1" applyFill="1" applyBorder="1" applyAlignment="1">
      <alignment vertical="center"/>
    </xf>
    <xf numFmtId="0" fontId="99" fillId="58" borderId="52" xfId="0" applyNumberFormat="1" applyFont="1" applyFill="1" applyBorder="1" applyAlignment="1">
      <alignment vertical="center"/>
    </xf>
    <xf numFmtId="0" fontId="100" fillId="56" borderId="18" xfId="46" applyFont="1" applyFill="1" applyBorder="1" applyAlignment="1">
      <alignment horizontal="center" vertical="center" wrapText="1"/>
    </xf>
    <xf numFmtId="0" fontId="100" fillId="56" borderId="11" xfId="46" applyFont="1" applyFill="1" applyBorder="1" applyAlignment="1">
      <alignment horizontal="center" vertical="center" wrapText="1"/>
    </xf>
    <xf numFmtId="0" fontId="100" fillId="56" borderId="12" xfId="46" applyFont="1" applyFill="1" applyBorder="1" applyAlignment="1">
      <alignment horizontal="center" vertical="center" wrapText="1"/>
    </xf>
    <xf numFmtId="0" fontId="96" fillId="57" borderId="42" xfId="46" applyFont="1" applyFill="1" applyBorder="1" applyAlignment="1">
      <alignment horizontal="center"/>
    </xf>
    <xf numFmtId="0" fontId="96" fillId="57" borderId="57" xfId="46" applyFont="1" applyFill="1" applyBorder="1" applyAlignment="1">
      <alignment horizontal="center"/>
    </xf>
    <xf numFmtId="0" fontId="96" fillId="57" borderId="42" xfId="0" applyFont="1" applyFill="1" applyBorder="1" applyAlignment="1">
      <alignment horizontal="center" vertical="center"/>
    </xf>
    <xf numFmtId="0" fontId="96" fillId="57" borderId="57" xfId="0" applyFont="1" applyFill="1" applyBorder="1" applyAlignment="1">
      <alignment horizontal="center" vertical="center"/>
    </xf>
    <xf numFmtId="3" fontId="100" fillId="56" borderId="41" xfId="46" applyNumberFormat="1" applyFont="1" applyFill="1" applyBorder="1" applyAlignment="1">
      <alignment horizontal="center" vertical="center"/>
    </xf>
    <xf numFmtId="3" fontId="100" fillId="56" borderId="12" xfId="46" applyNumberFormat="1" applyFont="1" applyFill="1" applyBorder="1" applyAlignment="1">
      <alignment horizontal="center" vertical="center"/>
    </xf>
    <xf numFmtId="0" fontId="96" fillId="0" borderId="41" xfId="46" applyFont="1" applyBorder="1" applyAlignment="1">
      <alignment horizontal="center" vertical="center"/>
    </xf>
    <xf numFmtId="0" fontId="96" fillId="0" borderId="12" xfId="46" applyFont="1" applyBorder="1" applyAlignment="1">
      <alignment horizontal="center" vertical="center"/>
    </xf>
    <xf numFmtId="3" fontId="100" fillId="56" borderId="47" xfId="46" applyNumberFormat="1" applyFont="1" applyFill="1" applyBorder="1" applyAlignment="1">
      <alignment horizontal="center" vertical="center"/>
    </xf>
    <xf numFmtId="3" fontId="100" fillId="56" borderId="48" xfId="46" applyNumberFormat="1" applyFont="1" applyFill="1" applyBorder="1" applyAlignment="1">
      <alignment horizontal="center" vertical="center"/>
    </xf>
    <xf numFmtId="3" fontId="100" fillId="56" borderId="49" xfId="46" applyNumberFormat="1" applyFont="1" applyFill="1" applyBorder="1" applyAlignment="1">
      <alignment horizontal="center" vertical="center"/>
    </xf>
    <xf numFmtId="3" fontId="100" fillId="56" borderId="11" xfId="46" applyNumberFormat="1" applyFont="1" applyFill="1" applyBorder="1" applyAlignment="1">
      <alignment horizontal="center" vertical="center"/>
    </xf>
    <xf numFmtId="3" fontId="100" fillId="56" borderId="45" xfId="46" applyNumberFormat="1" applyFont="1" applyFill="1" applyBorder="1" applyAlignment="1">
      <alignment horizontal="center" vertical="center"/>
    </xf>
  </cellXfs>
  <cellStyles count="10576">
    <cellStyle name="20% - Accent1" xfId="1" builtinId="30" customBuiltin="1"/>
    <cellStyle name="20% - Accent1 2" xfId="1884"/>
    <cellStyle name="20% - Accent1 2 2" xfId="9326"/>
    <cellStyle name="20% - Accent1 2 3" xfId="9552"/>
    <cellStyle name="20% - Accent1 3" xfId="9327"/>
    <cellStyle name="20% - Accent1 3 2" xfId="9596"/>
    <cellStyle name="20% - Accent1 4" xfId="9414"/>
    <cellStyle name="20% - Accent1 4 2" xfId="9505"/>
    <cellStyle name="20% - Accent1 4 2 2" xfId="9931"/>
    <cellStyle name="20% - Accent1 4 2 3" xfId="10139"/>
    <cellStyle name="20% - Accent1 4 2 4" xfId="10345"/>
    <cellStyle name="20% - Accent1 4 3" xfId="9865"/>
    <cellStyle name="20% - Accent1 4 4" xfId="10073"/>
    <cellStyle name="20% - Accent1 4 5" xfId="10279"/>
    <cellStyle name="20% - Accent1 5" xfId="9452"/>
    <cellStyle name="20% - Accent1 5 2" xfId="9519"/>
    <cellStyle name="20% - Accent1 5 2 2" xfId="9945"/>
    <cellStyle name="20% - Accent1 5 2 3" xfId="10153"/>
    <cellStyle name="20% - Accent1 5 2 4" xfId="10359"/>
    <cellStyle name="20% - Accent1 5 3" xfId="9879"/>
    <cellStyle name="20% - Accent1 5 4" xfId="10087"/>
    <cellStyle name="20% - Accent1 5 5" xfId="10293"/>
    <cellStyle name="20% - Accent1 6" xfId="9538"/>
    <cellStyle name="20% - Accent1 7" xfId="10210"/>
    <cellStyle name="20% - Accent1 8" xfId="10232"/>
    <cellStyle name="20% - Accent2" xfId="2" builtinId="34" customBuiltin="1"/>
    <cellStyle name="20% - Accent2 2" xfId="1885"/>
    <cellStyle name="20% - Accent2 2 2" xfId="9328"/>
    <cellStyle name="20% - Accent2 2 3" xfId="9553"/>
    <cellStyle name="20% - Accent2 3" xfId="9329"/>
    <cellStyle name="20% - Accent2 3 2" xfId="9600"/>
    <cellStyle name="20% - Accent2 4" xfId="9415"/>
    <cellStyle name="20% - Accent2 4 2" xfId="9506"/>
    <cellStyle name="20% - Accent2 4 2 2" xfId="9932"/>
    <cellStyle name="20% - Accent2 4 2 3" xfId="10140"/>
    <cellStyle name="20% - Accent2 4 2 4" xfId="10346"/>
    <cellStyle name="20% - Accent2 4 3" xfId="9866"/>
    <cellStyle name="20% - Accent2 4 4" xfId="10074"/>
    <cellStyle name="20% - Accent2 4 5" xfId="10280"/>
    <cellStyle name="20% - Accent2 5" xfId="9453"/>
    <cellStyle name="20% - Accent2 5 2" xfId="9520"/>
    <cellStyle name="20% - Accent2 5 2 2" xfId="9946"/>
    <cellStyle name="20% - Accent2 5 2 3" xfId="10154"/>
    <cellStyle name="20% - Accent2 5 2 4" xfId="10360"/>
    <cellStyle name="20% - Accent2 5 3" xfId="9880"/>
    <cellStyle name="20% - Accent2 5 4" xfId="10088"/>
    <cellStyle name="20% - Accent2 5 5" xfId="10294"/>
    <cellStyle name="20% - Accent2 6" xfId="9539"/>
    <cellStyle name="20% - Accent2 7" xfId="10212"/>
    <cellStyle name="20% - Accent2 8" xfId="10234"/>
    <cellStyle name="20% - Accent3" xfId="3" builtinId="38" customBuiltin="1"/>
    <cellStyle name="20% - Accent3 2" xfId="1886"/>
    <cellStyle name="20% - Accent3 2 2" xfId="9330"/>
    <cellStyle name="20% - Accent3 2 3" xfId="9554"/>
    <cellStyle name="20% - Accent3 3" xfId="9331"/>
    <cellStyle name="20% - Accent3 3 2" xfId="9603"/>
    <cellStyle name="20% - Accent3 4" xfId="9416"/>
    <cellStyle name="20% - Accent3 4 2" xfId="9507"/>
    <cellStyle name="20% - Accent3 4 2 2" xfId="9933"/>
    <cellStyle name="20% - Accent3 4 2 3" xfId="10141"/>
    <cellStyle name="20% - Accent3 4 2 4" xfId="10347"/>
    <cellStyle name="20% - Accent3 4 3" xfId="9867"/>
    <cellStyle name="20% - Accent3 4 4" xfId="10075"/>
    <cellStyle name="20% - Accent3 4 5" xfId="10281"/>
    <cellStyle name="20% - Accent3 5" xfId="9454"/>
    <cellStyle name="20% - Accent3 5 2" xfId="9521"/>
    <cellStyle name="20% - Accent3 5 2 2" xfId="9947"/>
    <cellStyle name="20% - Accent3 5 2 3" xfId="10155"/>
    <cellStyle name="20% - Accent3 5 2 4" xfId="10361"/>
    <cellStyle name="20% - Accent3 5 3" xfId="9881"/>
    <cellStyle name="20% - Accent3 5 4" xfId="10089"/>
    <cellStyle name="20% - Accent3 5 5" xfId="10295"/>
    <cellStyle name="20% - Accent3 6" xfId="9540"/>
    <cellStyle name="20% - Accent3 7" xfId="10214"/>
    <cellStyle name="20% - Accent3 8" xfId="10236"/>
    <cellStyle name="20% - Accent4" xfId="4" builtinId="42" customBuiltin="1"/>
    <cellStyle name="20% - Accent4 2" xfId="1887"/>
    <cellStyle name="20% - Accent4 2 2" xfId="9332"/>
    <cellStyle name="20% - Accent4 2 3" xfId="9555"/>
    <cellStyle name="20% - Accent4 3" xfId="9333"/>
    <cellStyle name="20% - Accent4 3 2" xfId="9607"/>
    <cellStyle name="20% - Accent4 4" xfId="9417"/>
    <cellStyle name="20% - Accent4 4 2" xfId="9508"/>
    <cellStyle name="20% - Accent4 4 2 2" xfId="9934"/>
    <cellStyle name="20% - Accent4 4 2 3" xfId="10142"/>
    <cellStyle name="20% - Accent4 4 2 4" xfId="10348"/>
    <cellStyle name="20% - Accent4 4 3" xfId="9868"/>
    <cellStyle name="20% - Accent4 4 4" xfId="10076"/>
    <cellStyle name="20% - Accent4 4 5" xfId="10282"/>
    <cellStyle name="20% - Accent4 5" xfId="9455"/>
    <cellStyle name="20% - Accent4 5 2" xfId="9522"/>
    <cellStyle name="20% - Accent4 5 2 2" xfId="9948"/>
    <cellStyle name="20% - Accent4 5 2 3" xfId="10156"/>
    <cellStyle name="20% - Accent4 5 2 4" xfId="10362"/>
    <cellStyle name="20% - Accent4 5 3" xfId="9882"/>
    <cellStyle name="20% - Accent4 5 4" xfId="10090"/>
    <cellStyle name="20% - Accent4 5 5" xfId="10296"/>
    <cellStyle name="20% - Accent4 6" xfId="9541"/>
    <cellStyle name="20% - Accent4 7" xfId="10216"/>
    <cellStyle name="20% - Accent4 8" xfId="10238"/>
    <cellStyle name="20% - Accent5" xfId="5" builtinId="46" customBuiltin="1"/>
    <cellStyle name="20% - Accent5 2" xfId="1888"/>
    <cellStyle name="20% - Accent5 2 2" xfId="9334"/>
    <cellStyle name="20% - Accent5 3" xfId="9335"/>
    <cellStyle name="20% - Accent5 4" xfId="9418"/>
    <cellStyle name="20% - Accent5 4 2" xfId="9509"/>
    <cellStyle name="20% - Accent5 4 2 2" xfId="9935"/>
    <cellStyle name="20% - Accent5 4 2 3" xfId="10143"/>
    <cellStyle name="20% - Accent5 4 2 4" xfId="10349"/>
    <cellStyle name="20% - Accent5 4 3" xfId="9869"/>
    <cellStyle name="20% - Accent5 4 4" xfId="10077"/>
    <cellStyle name="20% - Accent5 4 5" xfId="10283"/>
    <cellStyle name="20% - Accent5 5" xfId="9456"/>
    <cellStyle name="20% - Accent5 5 2" xfId="9523"/>
    <cellStyle name="20% - Accent5 5 2 2" xfId="9949"/>
    <cellStyle name="20% - Accent5 5 2 3" xfId="10157"/>
    <cellStyle name="20% - Accent5 5 2 4" xfId="10363"/>
    <cellStyle name="20% - Accent5 5 3" xfId="9883"/>
    <cellStyle name="20% - Accent5 5 4" xfId="10091"/>
    <cellStyle name="20% - Accent5 5 5" xfId="10297"/>
    <cellStyle name="20% - Accent5 6" xfId="9542"/>
    <cellStyle name="20% - Accent5 7" xfId="10218"/>
    <cellStyle name="20% - Accent5 8" xfId="10240"/>
    <cellStyle name="20% - Accent6" xfId="6" builtinId="50" customBuiltin="1"/>
    <cellStyle name="20% - Accent6 2" xfId="1889"/>
    <cellStyle name="20% - Accent6 2 2" xfId="9336"/>
    <cellStyle name="20% - Accent6 2 3" xfId="9556"/>
    <cellStyle name="20% - Accent6 3" xfId="9337"/>
    <cellStyle name="20% - Accent6 3 2" xfId="9613"/>
    <cellStyle name="20% - Accent6 4" xfId="9419"/>
    <cellStyle name="20% - Accent6 4 2" xfId="9510"/>
    <cellStyle name="20% - Accent6 4 2 2" xfId="9936"/>
    <cellStyle name="20% - Accent6 4 2 3" xfId="10144"/>
    <cellStyle name="20% - Accent6 4 2 4" xfId="10350"/>
    <cellStyle name="20% - Accent6 4 3" xfId="9870"/>
    <cellStyle name="20% - Accent6 4 4" xfId="10078"/>
    <cellStyle name="20% - Accent6 4 5" xfId="10284"/>
    <cellStyle name="20% - Accent6 5" xfId="9457"/>
    <cellStyle name="20% - Accent6 5 2" xfId="9524"/>
    <cellStyle name="20% - Accent6 5 2 2" xfId="9950"/>
    <cellStyle name="20% - Accent6 5 2 3" xfId="10158"/>
    <cellStyle name="20% - Accent6 5 2 4" xfId="10364"/>
    <cellStyle name="20% - Accent6 5 3" xfId="9884"/>
    <cellStyle name="20% - Accent6 5 4" xfId="10092"/>
    <cellStyle name="20% - Accent6 5 5" xfId="10298"/>
    <cellStyle name="20% - Accent6 6" xfId="9543"/>
    <cellStyle name="20% - Accent6 7" xfId="10220"/>
    <cellStyle name="20% - Accent6 8" xfId="10242"/>
    <cellStyle name="40% - Accent1" xfId="7" builtinId="31" customBuiltin="1"/>
    <cellStyle name="40% - Accent1 2" xfId="1890"/>
    <cellStyle name="40% - Accent1 2 2" xfId="9338"/>
    <cellStyle name="40% - Accent1 2 3" xfId="9557"/>
    <cellStyle name="40% - Accent1 3" xfId="9339"/>
    <cellStyle name="40% - Accent1 3 2" xfId="9597"/>
    <cellStyle name="40% - Accent1 4" xfId="9420"/>
    <cellStyle name="40% - Accent1 4 2" xfId="9511"/>
    <cellStyle name="40% - Accent1 4 2 2" xfId="9937"/>
    <cellStyle name="40% - Accent1 4 2 3" xfId="10145"/>
    <cellStyle name="40% - Accent1 4 2 4" xfId="10351"/>
    <cellStyle name="40% - Accent1 4 3" xfId="9871"/>
    <cellStyle name="40% - Accent1 4 4" xfId="10079"/>
    <cellStyle name="40% - Accent1 4 5" xfId="10285"/>
    <cellStyle name="40% - Accent1 5" xfId="9458"/>
    <cellStyle name="40% - Accent1 5 2" xfId="9525"/>
    <cellStyle name="40% - Accent1 5 2 2" xfId="9951"/>
    <cellStyle name="40% - Accent1 5 2 3" xfId="10159"/>
    <cellStyle name="40% - Accent1 5 2 4" xfId="10365"/>
    <cellStyle name="40% - Accent1 5 3" xfId="9885"/>
    <cellStyle name="40% - Accent1 5 4" xfId="10093"/>
    <cellStyle name="40% - Accent1 5 5" xfId="10299"/>
    <cellStyle name="40% - Accent1 6" xfId="9544"/>
    <cellStyle name="40% - Accent1 7" xfId="10211"/>
    <cellStyle name="40% - Accent1 8" xfId="10233"/>
    <cellStyle name="40% - Accent2" xfId="8" builtinId="35" customBuiltin="1"/>
    <cellStyle name="40% - Accent2 2" xfId="1891"/>
    <cellStyle name="40% - Accent2 2 2" xfId="9340"/>
    <cellStyle name="40% - Accent2 3" xfId="9341"/>
    <cellStyle name="40% - Accent2 4" xfId="9421"/>
    <cellStyle name="40% - Accent2 4 2" xfId="9512"/>
    <cellStyle name="40% - Accent2 4 2 2" xfId="9938"/>
    <cellStyle name="40% - Accent2 4 2 3" xfId="10146"/>
    <cellStyle name="40% - Accent2 4 2 4" xfId="10352"/>
    <cellStyle name="40% - Accent2 4 3" xfId="9872"/>
    <cellStyle name="40% - Accent2 4 4" xfId="10080"/>
    <cellStyle name="40% - Accent2 4 5" xfId="10286"/>
    <cellStyle name="40% - Accent2 5" xfId="9459"/>
    <cellStyle name="40% - Accent2 5 2" xfId="9526"/>
    <cellStyle name="40% - Accent2 5 2 2" xfId="9952"/>
    <cellStyle name="40% - Accent2 5 2 3" xfId="10160"/>
    <cellStyle name="40% - Accent2 5 2 4" xfId="10366"/>
    <cellStyle name="40% - Accent2 5 3" xfId="9886"/>
    <cellStyle name="40% - Accent2 5 4" xfId="10094"/>
    <cellStyle name="40% - Accent2 5 5" xfId="10300"/>
    <cellStyle name="40% - Accent2 6" xfId="9545"/>
    <cellStyle name="40% - Accent2 7" xfId="10213"/>
    <cellStyle name="40% - Accent2 8" xfId="10235"/>
    <cellStyle name="40% - Accent3" xfId="9" builtinId="39" customBuiltin="1"/>
    <cellStyle name="40% - Accent3 2" xfId="1892"/>
    <cellStyle name="40% - Accent3 2 2" xfId="9342"/>
    <cellStyle name="40% - Accent3 2 3" xfId="9558"/>
    <cellStyle name="40% - Accent3 3" xfId="9343"/>
    <cellStyle name="40% - Accent3 3 2" xfId="9604"/>
    <cellStyle name="40% - Accent3 4" xfId="9422"/>
    <cellStyle name="40% - Accent3 4 2" xfId="9513"/>
    <cellStyle name="40% - Accent3 4 2 2" xfId="9939"/>
    <cellStyle name="40% - Accent3 4 2 3" xfId="10147"/>
    <cellStyle name="40% - Accent3 4 2 4" xfId="10353"/>
    <cellStyle name="40% - Accent3 4 3" xfId="9873"/>
    <cellStyle name="40% - Accent3 4 4" xfId="10081"/>
    <cellStyle name="40% - Accent3 4 5" xfId="10287"/>
    <cellStyle name="40% - Accent3 5" xfId="9460"/>
    <cellStyle name="40% - Accent3 5 2" xfId="9527"/>
    <cellStyle name="40% - Accent3 5 2 2" xfId="9953"/>
    <cellStyle name="40% - Accent3 5 2 3" xfId="10161"/>
    <cellStyle name="40% - Accent3 5 2 4" xfId="10367"/>
    <cellStyle name="40% - Accent3 5 3" xfId="9887"/>
    <cellStyle name="40% - Accent3 5 4" xfId="10095"/>
    <cellStyle name="40% - Accent3 5 5" xfId="10301"/>
    <cellStyle name="40% - Accent3 6" xfId="9546"/>
    <cellStyle name="40% - Accent3 7" xfId="10215"/>
    <cellStyle name="40% - Accent3 8" xfId="10237"/>
    <cellStyle name="40% - Accent4" xfId="10" builtinId="43" customBuiltin="1"/>
    <cellStyle name="40% - Accent4 2" xfId="1893"/>
    <cellStyle name="40% - Accent4 2 2" xfId="9344"/>
    <cellStyle name="40% - Accent4 2 3" xfId="9559"/>
    <cellStyle name="40% - Accent4 3" xfId="9345"/>
    <cellStyle name="40% - Accent4 3 2" xfId="9608"/>
    <cellStyle name="40% - Accent4 4" xfId="9423"/>
    <cellStyle name="40% - Accent4 4 2" xfId="9514"/>
    <cellStyle name="40% - Accent4 4 2 2" xfId="9940"/>
    <cellStyle name="40% - Accent4 4 2 3" xfId="10148"/>
    <cellStyle name="40% - Accent4 4 2 4" xfId="10354"/>
    <cellStyle name="40% - Accent4 4 3" xfId="9874"/>
    <cellStyle name="40% - Accent4 4 4" xfId="10082"/>
    <cellStyle name="40% - Accent4 4 5" xfId="10288"/>
    <cellStyle name="40% - Accent4 5" xfId="9461"/>
    <cellStyle name="40% - Accent4 5 2" xfId="9528"/>
    <cellStyle name="40% - Accent4 5 2 2" xfId="9954"/>
    <cellStyle name="40% - Accent4 5 2 3" xfId="10162"/>
    <cellStyle name="40% - Accent4 5 2 4" xfId="10368"/>
    <cellStyle name="40% - Accent4 5 3" xfId="9888"/>
    <cellStyle name="40% - Accent4 5 4" xfId="10096"/>
    <cellStyle name="40% - Accent4 5 5" xfId="10302"/>
    <cellStyle name="40% - Accent4 6" xfId="9547"/>
    <cellStyle name="40% - Accent4 7" xfId="10217"/>
    <cellStyle name="40% - Accent4 8" xfId="10239"/>
    <cellStyle name="40% - Accent5" xfId="11" builtinId="47" customBuiltin="1"/>
    <cellStyle name="40% - Accent5 2" xfId="1894"/>
    <cellStyle name="40% - Accent5 2 2" xfId="9346"/>
    <cellStyle name="40% - Accent5 2 3" xfId="9560"/>
    <cellStyle name="40% - Accent5 3" xfId="9347"/>
    <cellStyle name="40% - Accent5 3 2" xfId="9610"/>
    <cellStyle name="40% - Accent5 4" xfId="9424"/>
    <cellStyle name="40% - Accent5 4 2" xfId="9515"/>
    <cellStyle name="40% - Accent5 4 2 2" xfId="9941"/>
    <cellStyle name="40% - Accent5 4 2 3" xfId="10149"/>
    <cellStyle name="40% - Accent5 4 2 4" xfId="10355"/>
    <cellStyle name="40% - Accent5 4 3" xfId="9875"/>
    <cellStyle name="40% - Accent5 4 4" xfId="10083"/>
    <cellStyle name="40% - Accent5 4 5" xfId="10289"/>
    <cellStyle name="40% - Accent5 5" xfId="9462"/>
    <cellStyle name="40% - Accent5 5 2" xfId="9529"/>
    <cellStyle name="40% - Accent5 5 2 2" xfId="9955"/>
    <cellStyle name="40% - Accent5 5 2 3" xfId="10163"/>
    <cellStyle name="40% - Accent5 5 2 4" xfId="10369"/>
    <cellStyle name="40% - Accent5 5 3" xfId="9889"/>
    <cellStyle name="40% - Accent5 5 4" xfId="10097"/>
    <cellStyle name="40% - Accent5 5 5" xfId="10303"/>
    <cellStyle name="40% - Accent5 6" xfId="9548"/>
    <cellStyle name="40% - Accent5 7" xfId="10219"/>
    <cellStyle name="40% - Accent5 8" xfId="10241"/>
    <cellStyle name="40% - Accent6" xfId="12" builtinId="51" customBuiltin="1"/>
    <cellStyle name="40% - Accent6 2" xfId="1895"/>
    <cellStyle name="40% - Accent6 2 2" xfId="9348"/>
    <cellStyle name="40% - Accent6 2 3" xfId="9561"/>
    <cellStyle name="40% - Accent6 3" xfId="9349"/>
    <cellStyle name="40% - Accent6 3 2" xfId="9614"/>
    <cellStyle name="40% - Accent6 4" xfId="9425"/>
    <cellStyle name="40% - Accent6 4 2" xfId="9516"/>
    <cellStyle name="40% - Accent6 4 2 2" xfId="9942"/>
    <cellStyle name="40% - Accent6 4 2 3" xfId="10150"/>
    <cellStyle name="40% - Accent6 4 2 4" xfId="10356"/>
    <cellStyle name="40% - Accent6 4 3" xfId="9876"/>
    <cellStyle name="40% - Accent6 4 4" xfId="10084"/>
    <cellStyle name="40% - Accent6 4 5" xfId="10290"/>
    <cellStyle name="40% - Accent6 5" xfId="9463"/>
    <cellStyle name="40% - Accent6 5 2" xfId="9530"/>
    <cellStyle name="40% - Accent6 5 2 2" xfId="9956"/>
    <cellStyle name="40% - Accent6 5 2 3" xfId="10164"/>
    <cellStyle name="40% - Accent6 5 2 4" xfId="10370"/>
    <cellStyle name="40% - Accent6 5 3" xfId="9890"/>
    <cellStyle name="40% - Accent6 5 4" xfId="10098"/>
    <cellStyle name="40% - Accent6 5 5" xfId="10304"/>
    <cellStyle name="40% - Accent6 6" xfId="9549"/>
    <cellStyle name="40% - Accent6 7" xfId="10221"/>
    <cellStyle name="40% - Accent6 8" xfId="10243"/>
    <cellStyle name="60% - Accent1" xfId="13" builtinId="32" customBuiltin="1"/>
    <cellStyle name="60% - Accent1 2" xfId="1896"/>
    <cellStyle name="60% - Accent1 2 2" xfId="9350"/>
    <cellStyle name="60% - Accent1 2 3" xfId="9562"/>
    <cellStyle name="60% - Accent1 3" xfId="9351"/>
    <cellStyle name="60% - Accent1 3 2" xfId="9598"/>
    <cellStyle name="60% - Accent1 4" xfId="9426"/>
    <cellStyle name="60% - Accent2" xfId="14" builtinId="36" customBuiltin="1"/>
    <cellStyle name="60% - Accent2 2" xfId="1897"/>
    <cellStyle name="60% - Accent2 2 2" xfId="9352"/>
    <cellStyle name="60% - Accent2 2 3" xfId="9563"/>
    <cellStyle name="60% - Accent2 3" xfId="9353"/>
    <cellStyle name="60% - Accent2 3 2" xfId="9601"/>
    <cellStyle name="60% - Accent2 4" xfId="9427"/>
    <cellStyle name="60% - Accent3" xfId="15" builtinId="40" customBuiltin="1"/>
    <cellStyle name="60% - Accent3 2" xfId="1898"/>
    <cellStyle name="60% - Accent3 2 2" xfId="9354"/>
    <cellStyle name="60% - Accent3 2 3" xfId="9564"/>
    <cellStyle name="60% - Accent3 3" xfId="9355"/>
    <cellStyle name="60% - Accent3 3 2" xfId="9605"/>
    <cellStyle name="60% - Accent3 4" xfId="9428"/>
    <cellStyle name="60% - Accent4" xfId="16" builtinId="44" customBuiltin="1"/>
    <cellStyle name="60% - Accent4 2" xfId="1899"/>
    <cellStyle name="60% - Accent4 2 2" xfId="9356"/>
    <cellStyle name="60% - Accent4 2 3" xfId="9565"/>
    <cellStyle name="60% - Accent4 3" xfId="9357"/>
    <cellStyle name="60% - Accent4 3 2" xfId="9609"/>
    <cellStyle name="60% - Accent4 4" xfId="9429"/>
    <cellStyle name="60% - Accent5" xfId="17" builtinId="48" customBuiltin="1"/>
    <cellStyle name="60% - Accent5 2" xfId="1900"/>
    <cellStyle name="60% - Accent5 2 2" xfId="9358"/>
    <cellStyle name="60% - Accent5 2 3" xfId="9566"/>
    <cellStyle name="60% - Accent5 3" xfId="9359"/>
    <cellStyle name="60% - Accent5 3 2" xfId="9611"/>
    <cellStyle name="60% - Accent5 4" xfId="9430"/>
    <cellStyle name="60% - Accent6" xfId="18" builtinId="52" customBuiltin="1"/>
    <cellStyle name="60% - Accent6 2" xfId="1901"/>
    <cellStyle name="60% - Accent6 2 2" xfId="9360"/>
    <cellStyle name="60% - Accent6 2 3" xfId="9567"/>
    <cellStyle name="60% - Accent6 3" xfId="9361"/>
    <cellStyle name="60% - Accent6 3 2" xfId="9615"/>
    <cellStyle name="60% - Accent6 4" xfId="9431"/>
    <cellStyle name="Accent1" xfId="19" builtinId="29" customBuiltin="1"/>
    <cellStyle name="Accent1 2" xfId="1902"/>
    <cellStyle name="Accent1 2 2" xfId="9362"/>
    <cellStyle name="Accent1 2 3" xfId="9568"/>
    <cellStyle name="Accent1 3" xfId="9363"/>
    <cellStyle name="Accent1 3 2" xfId="9595"/>
    <cellStyle name="Accent1 4" xfId="9432"/>
    <cellStyle name="Accent2" xfId="20" builtinId="33" customBuiltin="1"/>
    <cellStyle name="Accent2 2" xfId="1903"/>
    <cellStyle name="Accent2 2 2" xfId="9364"/>
    <cellStyle name="Accent2 2 3" xfId="9569"/>
    <cellStyle name="Accent2 3" xfId="9365"/>
    <cellStyle name="Accent2 3 2" xfId="9599"/>
    <cellStyle name="Accent2 4" xfId="9433"/>
    <cellStyle name="Accent3" xfId="21" builtinId="37" customBuiltin="1"/>
    <cellStyle name="Accent3 2" xfId="1904"/>
    <cellStyle name="Accent3 2 2" xfId="9366"/>
    <cellStyle name="Accent3 2 3" xfId="9570"/>
    <cellStyle name="Accent3 3" xfId="9367"/>
    <cellStyle name="Accent3 3 2" xfId="9602"/>
    <cellStyle name="Accent3 4" xfId="9434"/>
    <cellStyle name="Accent4" xfId="22" builtinId="41" customBuiltin="1"/>
    <cellStyle name="Accent4 2" xfId="1905"/>
    <cellStyle name="Accent4 2 2" xfId="9368"/>
    <cellStyle name="Accent4 2 3" xfId="9571"/>
    <cellStyle name="Accent4 3" xfId="9369"/>
    <cellStyle name="Accent4 3 2" xfId="9606"/>
    <cellStyle name="Accent4 4" xfId="9435"/>
    <cellStyle name="Accent5" xfId="23" builtinId="45" customBuiltin="1"/>
    <cellStyle name="Accent5 2" xfId="1906"/>
    <cellStyle name="Accent5 2 2" xfId="9370"/>
    <cellStyle name="Accent5 3" xfId="9371"/>
    <cellStyle name="Accent5 4" xfId="9436"/>
    <cellStyle name="Accent6" xfId="24" builtinId="49" customBuiltin="1"/>
    <cellStyle name="Accent6 2" xfId="1907"/>
    <cellStyle name="Accent6 2 2" xfId="9372"/>
    <cellStyle name="Accent6 2 3" xfId="9572"/>
    <cellStyle name="Accent6 3" xfId="9373"/>
    <cellStyle name="Accent6 3 2" xfId="9612"/>
    <cellStyle name="Accent6 4" xfId="9437"/>
    <cellStyle name="Bad" xfId="25" builtinId="27" customBuiltin="1"/>
    <cellStyle name="Bad 2" xfId="1908"/>
    <cellStyle name="Bad 2 2" xfId="9374"/>
    <cellStyle name="Bad 2 3" xfId="9573"/>
    <cellStyle name="Bad 3" xfId="9375"/>
    <cellStyle name="Bad 3 2" xfId="9587"/>
    <cellStyle name="Bad 4" xfId="9438"/>
    <cellStyle name="Calculation" xfId="26" builtinId="22" customBuiltin="1"/>
    <cellStyle name="Calculation 2" xfId="1909"/>
    <cellStyle name="Calculation 2 2" xfId="9376"/>
    <cellStyle name="Calculation 2 3" xfId="9574"/>
    <cellStyle name="Calculation 3" xfId="9377"/>
    <cellStyle name="Calculation 3 2" xfId="9591"/>
    <cellStyle name="Calculation 4" xfId="9439"/>
    <cellStyle name="Check Cell" xfId="27" builtinId="23" customBuiltin="1"/>
    <cellStyle name="Check Cell 2" xfId="1910"/>
    <cellStyle name="Check Cell 2 2" xfId="9378"/>
    <cellStyle name="Check Cell 3" xfId="9379"/>
    <cellStyle name="Check Cell 4" xfId="9440"/>
    <cellStyle name="Comma" xfId="9616" builtinId="3"/>
    <cellStyle name="Comma 10" xfId="10411"/>
    <cellStyle name="Comma 11" xfId="10426"/>
    <cellStyle name="Comma 12" xfId="10473"/>
    <cellStyle name="Comma 13" xfId="10493"/>
    <cellStyle name="Comma 2" xfId="28"/>
    <cellStyle name="Comma 2 2" xfId="70"/>
    <cellStyle name="Comma 2 2 2" xfId="9992"/>
    <cellStyle name="Comma 2 2 3" xfId="10247"/>
    <cellStyle name="Comma 2 3" xfId="59"/>
    <cellStyle name="Comma 2 3 2" xfId="9324"/>
    <cellStyle name="Comma 2 3 2 2" xfId="9993"/>
    <cellStyle name="Comma 2 4" xfId="9991"/>
    <cellStyle name="Comma 3" xfId="29"/>
    <cellStyle name="Comma 3 2" xfId="71"/>
    <cellStyle name="Comma 3 3" xfId="60"/>
    <cellStyle name="Comma 3 4" xfId="4930"/>
    <cellStyle name="Comma 3 5" xfId="6417"/>
    <cellStyle name="Comma 3 6" xfId="8134"/>
    <cellStyle name="Comma 4" xfId="9380"/>
    <cellStyle name="Comma 4 2" xfId="9994"/>
    <cellStyle name="Comma 4 2 2" xfId="10195"/>
    <cellStyle name="Comma 4 2 2 2" xfId="10413"/>
    <cellStyle name="Comma 4 2 3" xfId="10428"/>
    <cellStyle name="Comma 4 2 4" xfId="10401"/>
    <cellStyle name="Comma 5" xfId="9829"/>
    <cellStyle name="Comma 5 2" xfId="9995"/>
    <cellStyle name="Comma 5 2 2" xfId="10196"/>
    <cellStyle name="Comma 5 2 3" xfId="10402"/>
    <cellStyle name="Comma 5 3" xfId="9964"/>
    <cellStyle name="Comma 5 3 2" xfId="10414"/>
    <cellStyle name="Comma 5 4" xfId="10172"/>
    <cellStyle name="Comma 5 4 2" xfId="10429"/>
    <cellStyle name="Comma 5 5" xfId="10469"/>
    <cellStyle name="Comma 5 6" xfId="10378"/>
    <cellStyle name="Comma 6" xfId="9975"/>
    <cellStyle name="Comma 6 2" xfId="10028"/>
    <cellStyle name="Comma 6 2 2" xfId="10201"/>
    <cellStyle name="Comma 6 2 2 2" xfId="10419"/>
    <cellStyle name="Comma 6 2 3" xfId="10434"/>
    <cellStyle name="Comma 6 2 4" xfId="10407"/>
    <cellStyle name="Comma 6 3" xfId="9996"/>
    <cellStyle name="Comma 6 4" xfId="10180"/>
    <cellStyle name="Comma 6 5" xfId="10386"/>
    <cellStyle name="Comma 7" xfId="9669"/>
    <cellStyle name="Comma 7 2" xfId="9990"/>
    <cellStyle name="Comma 7 3" xfId="9981"/>
    <cellStyle name="Comma 7 4" xfId="10186"/>
    <cellStyle name="Comma 7 5" xfId="10392"/>
    <cellStyle name="Comma 8" xfId="9667"/>
    <cellStyle name="Comma 8 2" xfId="9985"/>
    <cellStyle name="Comma 8 3" xfId="10190"/>
    <cellStyle name="Comma 8 4" xfId="10396"/>
    <cellStyle name="Comma 9" xfId="9624"/>
    <cellStyle name="Comma 9 2" xfId="9988"/>
    <cellStyle name="Comma 9 3" xfId="10193"/>
    <cellStyle name="Comma 9 4" xfId="10399"/>
    <cellStyle name="Currency 2" xfId="9627"/>
    <cellStyle name="Currency 2 2" xfId="9654"/>
    <cellStyle name="Currency 2 3" xfId="9997"/>
    <cellStyle name="Currency 3" xfId="9830"/>
    <cellStyle name="Currency 3 2" xfId="9999"/>
    <cellStyle name="Currency 3 3" xfId="9998"/>
    <cellStyle name="Explanatory Text" xfId="30" builtinId="53" customBuiltin="1"/>
    <cellStyle name="Explanatory Text 2" xfId="1911"/>
    <cellStyle name="Explanatory Text 2 2" xfId="9381"/>
    <cellStyle name="Explanatory Text 3" xfId="9382"/>
    <cellStyle name="Explanatory Text 4" xfId="9441"/>
    <cellStyle name="Good" xfId="31" builtinId="26" customBuiltin="1"/>
    <cellStyle name="Good 2" xfId="1912"/>
    <cellStyle name="Good 2 2" xfId="9383"/>
    <cellStyle name="Good 2 3" xfId="9575"/>
    <cellStyle name="Good 3" xfId="9384"/>
    <cellStyle name="Good 3 2" xfId="9586"/>
    <cellStyle name="Good 4" xfId="9442"/>
    <cellStyle name="Heading 1" xfId="32" builtinId="16" customBuiltin="1"/>
    <cellStyle name="Heading 1 2" xfId="1913"/>
    <cellStyle name="Heading 1 2 2" xfId="9385"/>
    <cellStyle name="Heading 1 3" xfId="9386"/>
    <cellStyle name="Heading 1 3 2" xfId="9582"/>
    <cellStyle name="Heading 2" xfId="33" builtinId="17" customBuiltin="1"/>
    <cellStyle name="Heading 2 2" xfId="1914"/>
    <cellStyle name="Heading 2 2 2" xfId="9387"/>
    <cellStyle name="Heading 2 3" xfId="9388"/>
    <cellStyle name="Heading 2 3 2" xfId="9583"/>
    <cellStyle name="Heading 3" xfId="34" builtinId="18" customBuiltin="1"/>
    <cellStyle name="Heading 3 2" xfId="1915"/>
    <cellStyle name="Heading 3 2 2" xfId="9389"/>
    <cellStyle name="Heading 3 3" xfId="9390"/>
    <cellStyle name="Heading 3 3 2" xfId="9584"/>
    <cellStyle name="Heading 4" xfId="35" builtinId="19" customBuiltin="1"/>
    <cellStyle name="Heading 4 2" xfId="1916"/>
    <cellStyle name="Heading 4 2 2" xfId="9391"/>
    <cellStyle name="Heading 4 3" xfId="9392"/>
    <cellStyle name="Heading 4 3 2" xfId="9585"/>
    <cellStyle name="Hyperlink 2" xfId="9320"/>
    <cellStyle name="Hyperlink 3" xfId="9393"/>
    <cellStyle name="Hyperlink 4" xfId="9503"/>
    <cellStyle name="Hyperlink 4 2" xfId="10470"/>
    <cellStyle name="Hyperlink 5" xfId="9412"/>
    <cellStyle name="Input" xfId="36" builtinId="20" customBuiltin="1"/>
    <cellStyle name="Input 2" xfId="1917"/>
    <cellStyle name="Input 2 2" xfId="9394"/>
    <cellStyle name="Input 2 3" xfId="9576"/>
    <cellStyle name="Input 3" xfId="9395"/>
    <cellStyle name="Input 3 2" xfId="9589"/>
    <cellStyle name="Input 4" xfId="9443"/>
    <cellStyle name="Linked Cell" xfId="37" builtinId="24" customBuiltin="1"/>
    <cellStyle name="Linked Cell 2" xfId="1918"/>
    <cellStyle name="Linked Cell 2 2" xfId="9396"/>
    <cellStyle name="Linked Cell 3" xfId="9397"/>
    <cellStyle name="Linked Cell 3 2" xfId="9592"/>
    <cellStyle name="Neutral" xfId="38" builtinId="28" customBuiltin="1"/>
    <cellStyle name="Neutral 2" xfId="1919"/>
    <cellStyle name="Neutral 2 2" xfId="9398"/>
    <cellStyle name="Neutral 2 3" xfId="9577"/>
    <cellStyle name="Neutral 3" xfId="9399"/>
    <cellStyle name="Neutral 3 2" xfId="9588"/>
    <cellStyle name="Neutral 4" xfId="9444"/>
    <cellStyle name="Normal" xfId="0" builtinId="0"/>
    <cellStyle name="Normal 10" xfId="39"/>
    <cellStyle name="Normal 10 10" xfId="236"/>
    <cellStyle name="Normal 10 10 2" xfId="2079"/>
    <cellStyle name="Normal 10 10 3" xfId="3604"/>
    <cellStyle name="Normal 10 10 4" xfId="5026"/>
    <cellStyle name="Normal 10 10 5" xfId="6513"/>
    <cellStyle name="Normal 10 10 6" xfId="7942"/>
    <cellStyle name="Normal 10 11" xfId="252"/>
    <cellStyle name="Normal 10 11 2" xfId="2095"/>
    <cellStyle name="Normal 10 11 3" xfId="3512"/>
    <cellStyle name="Normal 10 11 4" xfId="4997"/>
    <cellStyle name="Normal 10 11 5" xfId="6484"/>
    <cellStyle name="Normal 10 11 6" xfId="7920"/>
    <cellStyle name="Normal 10 12" xfId="268"/>
    <cellStyle name="Normal 10 12 2" xfId="2111"/>
    <cellStyle name="Normal 10 12 3" xfId="3422"/>
    <cellStyle name="Normal 10 12 4" xfId="4906"/>
    <cellStyle name="Normal 10 12 5" xfId="6393"/>
    <cellStyle name="Normal 10 12 6" xfId="8110"/>
    <cellStyle name="Normal 10 13" xfId="284"/>
    <cellStyle name="Normal 10 13 2" xfId="2127"/>
    <cellStyle name="Normal 10 13 3" xfId="3641"/>
    <cellStyle name="Normal 10 13 4" xfId="5127"/>
    <cellStyle name="Normal 10 13 5" xfId="6614"/>
    <cellStyle name="Normal 10 13 6" xfId="8030"/>
    <cellStyle name="Normal 10 14" xfId="306"/>
    <cellStyle name="Normal 10 14 2" xfId="2149"/>
    <cellStyle name="Normal 10 14 3" xfId="3677"/>
    <cellStyle name="Normal 10 14 4" xfId="5079"/>
    <cellStyle name="Normal 10 14 5" xfId="6566"/>
    <cellStyle name="Normal 10 14 6" xfId="7989"/>
    <cellStyle name="Normal 10 15" xfId="328"/>
    <cellStyle name="Normal 10 15 2" xfId="2171"/>
    <cellStyle name="Normal 10 15 3" xfId="3699"/>
    <cellStyle name="Normal 10 15 4" xfId="3537"/>
    <cellStyle name="Normal 10 15 5" xfId="5067"/>
    <cellStyle name="Normal 10 15 6" xfId="6599"/>
    <cellStyle name="Normal 10 16" xfId="350"/>
    <cellStyle name="Normal 10 16 2" xfId="2193"/>
    <cellStyle name="Normal 10 16 3" xfId="3721"/>
    <cellStyle name="Normal 10 16 4" xfId="5208"/>
    <cellStyle name="Normal 10 16 5" xfId="6695"/>
    <cellStyle name="Normal 10 16 6" xfId="8140"/>
    <cellStyle name="Normal 10 17" xfId="372"/>
    <cellStyle name="Normal 10 17 2" xfId="2215"/>
    <cellStyle name="Normal 10 17 3" xfId="3743"/>
    <cellStyle name="Normal 10 17 4" xfId="5230"/>
    <cellStyle name="Normal 10 17 5" xfId="6717"/>
    <cellStyle name="Normal 10 17 6" xfId="8162"/>
    <cellStyle name="Normal 10 18" xfId="394"/>
    <cellStyle name="Normal 10 18 2" xfId="2237"/>
    <cellStyle name="Normal 10 18 3" xfId="3765"/>
    <cellStyle name="Normal 10 18 4" xfId="5252"/>
    <cellStyle name="Normal 10 18 5" xfId="6739"/>
    <cellStyle name="Normal 10 18 6" xfId="8184"/>
    <cellStyle name="Normal 10 19" xfId="416"/>
    <cellStyle name="Normal 10 19 2" xfId="2259"/>
    <cellStyle name="Normal 10 19 3" xfId="3787"/>
    <cellStyle name="Normal 10 19 4" xfId="5274"/>
    <cellStyle name="Normal 10 19 5" xfId="6761"/>
    <cellStyle name="Normal 10 19 6" xfId="8206"/>
    <cellStyle name="Normal 10 2" xfId="72"/>
    <cellStyle name="Normal 10 2 2" xfId="1977"/>
    <cellStyle name="Normal 10 2 3" xfId="3439"/>
    <cellStyle name="Normal 10 2 4" xfId="4923"/>
    <cellStyle name="Normal 10 2 5" xfId="6410"/>
    <cellStyle name="Normal 10 2 6" xfId="8127"/>
    <cellStyle name="Normal 10 2 7" xfId="134"/>
    <cellStyle name="Normal 10 2 7 2" xfId="10001"/>
    <cellStyle name="Normal 10 2 8" xfId="9827"/>
    <cellStyle name="Normal 10 20" xfId="445"/>
    <cellStyle name="Normal 10 20 2" xfId="2288"/>
    <cellStyle name="Normal 10 20 3" xfId="3816"/>
    <cellStyle name="Normal 10 20 4" xfId="5303"/>
    <cellStyle name="Normal 10 20 5" xfId="6790"/>
    <cellStyle name="Normal 10 20 6" xfId="8235"/>
    <cellStyle name="Normal 10 21" xfId="474"/>
    <cellStyle name="Normal 10 21 2" xfId="2317"/>
    <cellStyle name="Normal 10 21 3" xfId="3845"/>
    <cellStyle name="Normal 10 21 4" xfId="5332"/>
    <cellStyle name="Normal 10 21 5" xfId="6819"/>
    <cellStyle name="Normal 10 21 6" xfId="8264"/>
    <cellStyle name="Normal 10 22" xfId="503"/>
    <cellStyle name="Normal 10 22 2" xfId="2346"/>
    <cellStyle name="Normal 10 22 3" xfId="3874"/>
    <cellStyle name="Normal 10 22 4" xfId="5361"/>
    <cellStyle name="Normal 10 22 5" xfId="6848"/>
    <cellStyle name="Normal 10 22 6" xfId="8293"/>
    <cellStyle name="Normal 10 23" xfId="532"/>
    <cellStyle name="Normal 10 23 2" xfId="2375"/>
    <cellStyle name="Normal 10 23 3" xfId="3903"/>
    <cellStyle name="Normal 10 23 4" xfId="5390"/>
    <cellStyle name="Normal 10 23 5" xfId="6877"/>
    <cellStyle name="Normal 10 23 6" xfId="8322"/>
    <cellStyle name="Normal 10 24" xfId="561"/>
    <cellStyle name="Normal 10 24 2" xfId="2404"/>
    <cellStyle name="Normal 10 24 3" xfId="3932"/>
    <cellStyle name="Normal 10 24 4" xfId="5419"/>
    <cellStyle name="Normal 10 24 5" xfId="6906"/>
    <cellStyle name="Normal 10 24 6" xfId="8351"/>
    <cellStyle name="Normal 10 25" xfId="590"/>
    <cellStyle name="Normal 10 25 2" xfId="2433"/>
    <cellStyle name="Normal 10 25 3" xfId="3961"/>
    <cellStyle name="Normal 10 25 4" xfId="5448"/>
    <cellStyle name="Normal 10 25 5" xfId="6935"/>
    <cellStyle name="Normal 10 25 6" xfId="8380"/>
    <cellStyle name="Normal 10 26" xfId="620"/>
    <cellStyle name="Normal 10 26 2" xfId="2463"/>
    <cellStyle name="Normal 10 26 3" xfId="3991"/>
    <cellStyle name="Normal 10 26 4" xfId="5478"/>
    <cellStyle name="Normal 10 26 5" xfId="6965"/>
    <cellStyle name="Normal 10 26 6" xfId="8410"/>
    <cellStyle name="Normal 10 27" xfId="650"/>
    <cellStyle name="Normal 10 27 2" xfId="2493"/>
    <cellStyle name="Normal 10 27 3" xfId="4021"/>
    <cellStyle name="Normal 10 27 4" xfId="5508"/>
    <cellStyle name="Normal 10 27 5" xfId="6995"/>
    <cellStyle name="Normal 10 27 6" xfId="8440"/>
    <cellStyle name="Normal 10 28" xfId="680"/>
    <cellStyle name="Normal 10 28 2" xfId="2523"/>
    <cellStyle name="Normal 10 28 3" xfId="4051"/>
    <cellStyle name="Normal 10 28 4" xfId="5538"/>
    <cellStyle name="Normal 10 28 5" xfId="7025"/>
    <cellStyle name="Normal 10 28 6" xfId="8470"/>
    <cellStyle name="Normal 10 29" xfId="710"/>
    <cellStyle name="Normal 10 29 2" xfId="2553"/>
    <cellStyle name="Normal 10 29 3" xfId="4081"/>
    <cellStyle name="Normal 10 29 4" xfId="5568"/>
    <cellStyle name="Normal 10 29 5" xfId="7055"/>
    <cellStyle name="Normal 10 29 6" xfId="8500"/>
    <cellStyle name="Normal 10 3" xfId="61"/>
    <cellStyle name="Normal 10 3 2" xfId="1986"/>
    <cellStyle name="Normal 10 3 3" xfId="3659"/>
    <cellStyle name="Normal 10 3 4" xfId="5145"/>
    <cellStyle name="Normal 10 3 5" xfId="6632"/>
    <cellStyle name="Normal 10 3 6" xfId="8048"/>
    <cellStyle name="Normal 10 3 7" xfId="143"/>
    <cellStyle name="Normal 10 3 7 2" xfId="10029"/>
    <cellStyle name="Normal 10 30" xfId="740"/>
    <cellStyle name="Normal 10 30 2" xfId="2583"/>
    <cellStyle name="Normal 10 30 3" xfId="4111"/>
    <cellStyle name="Normal 10 30 4" xfId="5598"/>
    <cellStyle name="Normal 10 30 5" xfId="7085"/>
    <cellStyle name="Normal 10 30 6" xfId="8530"/>
    <cellStyle name="Normal 10 31" xfId="770"/>
    <cellStyle name="Normal 10 31 2" xfId="2613"/>
    <cellStyle name="Normal 10 31 3" xfId="4141"/>
    <cellStyle name="Normal 10 31 4" xfId="5628"/>
    <cellStyle name="Normal 10 31 5" xfId="7115"/>
    <cellStyle name="Normal 10 31 6" xfId="8560"/>
    <cellStyle name="Normal 10 32" xfId="804"/>
    <cellStyle name="Normal 10 32 2" xfId="2647"/>
    <cellStyle name="Normal 10 32 3" xfId="4175"/>
    <cellStyle name="Normal 10 32 4" xfId="5662"/>
    <cellStyle name="Normal 10 32 5" xfId="7149"/>
    <cellStyle name="Normal 10 32 6" xfId="8594"/>
    <cellStyle name="Normal 10 33" xfId="838"/>
    <cellStyle name="Normal 10 33 2" xfId="2681"/>
    <cellStyle name="Normal 10 33 3" xfId="4209"/>
    <cellStyle name="Normal 10 33 4" xfId="5696"/>
    <cellStyle name="Normal 10 33 5" xfId="7183"/>
    <cellStyle name="Normal 10 33 6" xfId="8628"/>
    <cellStyle name="Normal 10 34" xfId="872"/>
    <cellStyle name="Normal 10 34 2" xfId="2715"/>
    <cellStyle name="Normal 10 34 3" xfId="4243"/>
    <cellStyle name="Normal 10 34 4" xfId="5730"/>
    <cellStyle name="Normal 10 34 5" xfId="7217"/>
    <cellStyle name="Normal 10 34 6" xfId="8662"/>
    <cellStyle name="Normal 10 35" xfId="906"/>
    <cellStyle name="Normal 10 35 2" xfId="2749"/>
    <cellStyle name="Normal 10 35 3" xfId="4277"/>
    <cellStyle name="Normal 10 35 4" xfId="5764"/>
    <cellStyle name="Normal 10 35 5" xfId="7251"/>
    <cellStyle name="Normal 10 35 6" xfId="8696"/>
    <cellStyle name="Normal 10 36" xfId="940"/>
    <cellStyle name="Normal 10 36 2" xfId="2783"/>
    <cellStyle name="Normal 10 36 3" xfId="4311"/>
    <cellStyle name="Normal 10 36 4" xfId="5798"/>
    <cellStyle name="Normal 10 36 5" xfId="7285"/>
    <cellStyle name="Normal 10 36 6" xfId="8730"/>
    <cellStyle name="Normal 10 37" xfId="974"/>
    <cellStyle name="Normal 10 37 2" xfId="2817"/>
    <cellStyle name="Normal 10 37 3" xfId="4345"/>
    <cellStyle name="Normal 10 37 4" xfId="5832"/>
    <cellStyle name="Normal 10 37 5" xfId="7319"/>
    <cellStyle name="Normal 10 37 6" xfId="8764"/>
    <cellStyle name="Normal 10 38" xfId="1011"/>
    <cellStyle name="Normal 10 38 2" xfId="2854"/>
    <cellStyle name="Normal 10 38 3" xfId="4382"/>
    <cellStyle name="Normal 10 38 4" xfId="5869"/>
    <cellStyle name="Normal 10 38 5" xfId="7356"/>
    <cellStyle name="Normal 10 38 6" xfId="8801"/>
    <cellStyle name="Normal 10 39" xfId="1048"/>
    <cellStyle name="Normal 10 39 2" xfId="2891"/>
    <cellStyle name="Normal 10 39 3" xfId="4419"/>
    <cellStyle name="Normal 10 39 4" xfId="5906"/>
    <cellStyle name="Normal 10 39 5" xfId="7393"/>
    <cellStyle name="Normal 10 39 6" xfId="8838"/>
    <cellStyle name="Normal 10 4" xfId="152"/>
    <cellStyle name="Normal 10 4 2" xfId="1995"/>
    <cellStyle name="Normal 10 4 3" xfId="3569"/>
    <cellStyle name="Normal 10 4 4" xfId="5054"/>
    <cellStyle name="Normal 10 4 5" xfId="6541"/>
    <cellStyle name="Normal 10 4 6" xfId="7970"/>
    <cellStyle name="Normal 10 40" xfId="1085"/>
    <cellStyle name="Normal 10 40 2" xfId="2928"/>
    <cellStyle name="Normal 10 40 3" xfId="4456"/>
    <cellStyle name="Normal 10 40 4" xfId="5943"/>
    <cellStyle name="Normal 10 40 5" xfId="7430"/>
    <cellStyle name="Normal 10 40 6" xfId="8875"/>
    <cellStyle name="Normal 10 41" xfId="1122"/>
    <cellStyle name="Normal 10 41 2" xfId="2965"/>
    <cellStyle name="Normal 10 41 3" xfId="4493"/>
    <cellStyle name="Normal 10 41 4" xfId="5980"/>
    <cellStyle name="Normal 10 41 5" xfId="7467"/>
    <cellStyle name="Normal 10 41 6" xfId="8912"/>
    <cellStyle name="Normal 10 42" xfId="1159"/>
    <cellStyle name="Normal 10 42 2" xfId="3002"/>
    <cellStyle name="Normal 10 42 3" xfId="4530"/>
    <cellStyle name="Normal 10 42 4" xfId="6017"/>
    <cellStyle name="Normal 10 42 5" xfId="7504"/>
    <cellStyle name="Normal 10 42 6" xfId="8949"/>
    <cellStyle name="Normal 10 43" xfId="1196"/>
    <cellStyle name="Normal 10 43 2" xfId="3039"/>
    <cellStyle name="Normal 10 43 3" xfId="4567"/>
    <cellStyle name="Normal 10 43 4" xfId="6054"/>
    <cellStyle name="Normal 10 43 5" xfId="7541"/>
    <cellStyle name="Normal 10 43 6" xfId="8986"/>
    <cellStyle name="Normal 10 44" xfId="1234"/>
    <cellStyle name="Normal 10 44 2" xfId="3077"/>
    <cellStyle name="Normal 10 44 3" xfId="4605"/>
    <cellStyle name="Normal 10 44 4" xfId="6092"/>
    <cellStyle name="Normal 10 44 5" xfId="7579"/>
    <cellStyle name="Normal 10 44 6" xfId="9024"/>
    <cellStyle name="Normal 10 45" xfId="1272"/>
    <cellStyle name="Normal 10 45 2" xfId="3115"/>
    <cellStyle name="Normal 10 45 3" xfId="4643"/>
    <cellStyle name="Normal 10 45 4" xfId="6130"/>
    <cellStyle name="Normal 10 45 5" xfId="7617"/>
    <cellStyle name="Normal 10 45 6" xfId="9062"/>
    <cellStyle name="Normal 10 46" xfId="1313"/>
    <cellStyle name="Normal 10 46 2" xfId="3156"/>
    <cellStyle name="Normal 10 46 3" xfId="4684"/>
    <cellStyle name="Normal 10 46 4" xfId="6171"/>
    <cellStyle name="Normal 10 46 5" xfId="7658"/>
    <cellStyle name="Normal 10 46 6" xfId="9103"/>
    <cellStyle name="Normal 10 47" xfId="1356"/>
    <cellStyle name="Normal 10 47 2" xfId="3199"/>
    <cellStyle name="Normal 10 47 3" xfId="4727"/>
    <cellStyle name="Normal 10 47 4" xfId="6214"/>
    <cellStyle name="Normal 10 47 5" xfId="7701"/>
    <cellStyle name="Normal 10 47 6" xfId="9146"/>
    <cellStyle name="Normal 10 48" xfId="1399"/>
    <cellStyle name="Normal 10 48 2" xfId="3242"/>
    <cellStyle name="Normal 10 48 3" xfId="4770"/>
    <cellStyle name="Normal 10 48 4" xfId="6257"/>
    <cellStyle name="Normal 10 48 5" xfId="7744"/>
    <cellStyle name="Normal 10 48 6" xfId="9189"/>
    <cellStyle name="Normal 10 49" xfId="1442"/>
    <cellStyle name="Normal 10 49 2" xfId="3285"/>
    <cellStyle name="Normal 10 49 3" xfId="4813"/>
    <cellStyle name="Normal 10 49 4" xfId="6300"/>
    <cellStyle name="Normal 10 49 5" xfId="7787"/>
    <cellStyle name="Normal 10 49 6" xfId="9232"/>
    <cellStyle name="Normal 10 5" xfId="162"/>
    <cellStyle name="Normal 10 5 2" xfId="2005"/>
    <cellStyle name="Normal 10 5 3" xfId="3435"/>
    <cellStyle name="Normal 10 5 4" xfId="4919"/>
    <cellStyle name="Normal 10 5 5" xfId="6406"/>
    <cellStyle name="Normal 10 5 6" xfId="8123"/>
    <cellStyle name="Normal 10 50" xfId="1485"/>
    <cellStyle name="Normal 10 50 2" xfId="3328"/>
    <cellStyle name="Normal 10 50 3" xfId="4856"/>
    <cellStyle name="Normal 10 50 4" xfId="6343"/>
    <cellStyle name="Normal 10 50 5" xfId="7830"/>
    <cellStyle name="Normal 10 50 6" xfId="9275"/>
    <cellStyle name="Normal 10 51" xfId="1529"/>
    <cellStyle name="Normal 10 52" xfId="1574"/>
    <cellStyle name="Normal 10 53" xfId="1619"/>
    <cellStyle name="Normal 10 54" xfId="1664"/>
    <cellStyle name="Normal 10 55" xfId="1709"/>
    <cellStyle name="Normal 10 56" xfId="1754"/>
    <cellStyle name="Normal 10 57" xfId="1799"/>
    <cellStyle name="Normal 10 58" xfId="1844"/>
    <cellStyle name="Normal 10 59" xfId="3548"/>
    <cellStyle name="Normal 10 6" xfId="172"/>
    <cellStyle name="Normal 10 6 2" xfId="2015"/>
    <cellStyle name="Normal 10 6 3" xfId="3612"/>
    <cellStyle name="Normal 10 6 4" xfId="5072"/>
    <cellStyle name="Normal 10 6 5" xfId="6559"/>
    <cellStyle name="Normal 10 6 6" xfId="7982"/>
    <cellStyle name="Normal 10 60" xfId="5033"/>
    <cellStyle name="Normal 10 61" xfId="6520"/>
    <cellStyle name="Normal 10 62" xfId="7949"/>
    <cellStyle name="Normal 10 63" xfId="9493"/>
    <cellStyle name="Normal 10 63 2" xfId="9920"/>
    <cellStyle name="Normal 10 63 3" xfId="10128"/>
    <cellStyle name="Normal 10 63 4" xfId="10334"/>
    <cellStyle name="Normal 10 64" xfId="9315"/>
    <cellStyle name="Normal 10 64 2" xfId="10000"/>
    <cellStyle name="Normal 10 65" xfId="9633"/>
    <cellStyle name="Normal 10 65 2" xfId="10437"/>
    <cellStyle name="Normal 10 66" xfId="9763"/>
    <cellStyle name="Normal 10 67" xfId="9854"/>
    <cellStyle name="Normal 10 68" xfId="10062"/>
    <cellStyle name="Normal 10 69" xfId="10268"/>
    <cellStyle name="Normal 10 7" xfId="188"/>
    <cellStyle name="Normal 10 7 2" xfId="2031"/>
    <cellStyle name="Normal 10 7 3" xfId="3520"/>
    <cellStyle name="Normal 10 7 4" xfId="5005"/>
    <cellStyle name="Normal 10 7 5" xfId="6492"/>
    <cellStyle name="Normal 10 7 6" xfId="7928"/>
    <cellStyle name="Normal 10 70" xfId="10494"/>
    <cellStyle name="Normal 10 71" xfId="10512"/>
    <cellStyle name="Normal 10 72" xfId="10521"/>
    <cellStyle name="Normal 10 73" xfId="10533"/>
    <cellStyle name="Normal 10 74" xfId="10543"/>
    <cellStyle name="Normal 10 75" xfId="10548"/>
    <cellStyle name="Normal 10 76" xfId="10556"/>
    <cellStyle name="Normal 10 77" xfId="10562"/>
    <cellStyle name="Normal 10 78" xfId="10565"/>
    <cellStyle name="Normal 10 79" xfId="10568"/>
    <cellStyle name="Normal 10 8" xfId="204"/>
    <cellStyle name="Normal 10 8 2" xfId="2047"/>
    <cellStyle name="Normal 10 8 3" xfId="3430"/>
    <cellStyle name="Normal 10 8 4" xfId="4914"/>
    <cellStyle name="Normal 10 8 5" xfId="6401"/>
    <cellStyle name="Normal 10 8 6" xfId="8118"/>
    <cellStyle name="Normal 10 80" xfId="10573"/>
    <cellStyle name="Normal 10 9" xfId="220"/>
    <cellStyle name="Normal 10 9 2" xfId="2063"/>
    <cellStyle name="Normal 10 9 3" xfId="3649"/>
    <cellStyle name="Normal 10 9 4" xfId="5135"/>
    <cellStyle name="Normal 10 9 5" xfId="6622"/>
    <cellStyle name="Normal 10 9 6" xfId="8038"/>
    <cellStyle name="Normal 10_Sales Revenue" xfId="9804"/>
    <cellStyle name="Normal 100" xfId="10542"/>
    <cellStyle name="Normal 101" xfId="10545"/>
    <cellStyle name="Normal 102" xfId="10546"/>
    <cellStyle name="Normal 103" xfId="10547"/>
    <cellStyle name="Normal 104" xfId="10550"/>
    <cellStyle name="Normal 105" xfId="10551"/>
    <cellStyle name="Normal 106" xfId="10552"/>
    <cellStyle name="Normal 107" xfId="10553"/>
    <cellStyle name="Normal 108" xfId="10554"/>
    <cellStyle name="Normal 109" xfId="10555"/>
    <cellStyle name="Normal 11" xfId="56"/>
    <cellStyle name="Normal 11 10" xfId="269"/>
    <cellStyle name="Normal 11 10 2" xfId="2112"/>
    <cellStyle name="Normal 11 10 3" xfId="3377"/>
    <cellStyle name="Normal 11 10 4" xfId="5174"/>
    <cellStyle name="Normal 11 10 5" xfId="6661"/>
    <cellStyle name="Normal 11 10 6" xfId="8070"/>
    <cellStyle name="Normal 11 11" xfId="285"/>
    <cellStyle name="Normal 11 11 2" xfId="2128"/>
    <cellStyle name="Normal 11 11 3" xfId="3597"/>
    <cellStyle name="Normal 11 11 4" xfId="5082"/>
    <cellStyle name="Normal 11 11 5" xfId="6569"/>
    <cellStyle name="Normal 11 11 6" xfId="7992"/>
    <cellStyle name="Normal 11 12" xfId="307"/>
    <cellStyle name="Normal 11 12 2" xfId="2150"/>
    <cellStyle name="Normal 11 12 3" xfId="3678"/>
    <cellStyle name="Normal 11 12 4" xfId="5034"/>
    <cellStyle name="Normal 11 12 5" xfId="6521"/>
    <cellStyle name="Normal 11 12 6" xfId="7950"/>
    <cellStyle name="Normal 11 13" xfId="329"/>
    <cellStyle name="Normal 11 13 2" xfId="2172"/>
    <cellStyle name="Normal 11 13 3" xfId="3700"/>
    <cellStyle name="Normal 11 13 4" xfId="3582"/>
    <cellStyle name="Normal 11 13 5" xfId="5112"/>
    <cellStyle name="Normal 11 13 6" xfId="6644"/>
    <cellStyle name="Normal 11 14" xfId="351"/>
    <cellStyle name="Normal 11 14 2" xfId="2194"/>
    <cellStyle name="Normal 11 14 3" xfId="3722"/>
    <cellStyle name="Normal 11 14 4" xfId="5209"/>
    <cellStyle name="Normal 11 14 5" xfId="6696"/>
    <cellStyle name="Normal 11 14 6" xfId="8141"/>
    <cellStyle name="Normal 11 15" xfId="373"/>
    <cellStyle name="Normal 11 15 2" xfId="2216"/>
    <cellStyle name="Normal 11 15 3" xfId="3744"/>
    <cellStyle name="Normal 11 15 4" xfId="5231"/>
    <cellStyle name="Normal 11 15 5" xfId="6718"/>
    <cellStyle name="Normal 11 15 6" xfId="8163"/>
    <cellStyle name="Normal 11 16" xfId="395"/>
    <cellStyle name="Normal 11 16 2" xfId="2238"/>
    <cellStyle name="Normal 11 16 3" xfId="3766"/>
    <cellStyle name="Normal 11 16 4" xfId="5253"/>
    <cellStyle name="Normal 11 16 5" xfId="6740"/>
    <cellStyle name="Normal 11 16 6" xfId="8185"/>
    <cellStyle name="Normal 11 17" xfId="417"/>
    <cellStyle name="Normal 11 17 2" xfId="2260"/>
    <cellStyle name="Normal 11 17 3" xfId="3788"/>
    <cellStyle name="Normal 11 17 4" xfId="5275"/>
    <cellStyle name="Normal 11 17 5" xfId="6762"/>
    <cellStyle name="Normal 11 17 6" xfId="8207"/>
    <cellStyle name="Normal 11 18" xfId="446"/>
    <cellStyle name="Normal 11 18 2" xfId="2289"/>
    <cellStyle name="Normal 11 18 3" xfId="3817"/>
    <cellStyle name="Normal 11 18 4" xfId="5304"/>
    <cellStyle name="Normal 11 18 5" xfId="6791"/>
    <cellStyle name="Normal 11 18 6" xfId="8236"/>
    <cellStyle name="Normal 11 19" xfId="475"/>
    <cellStyle name="Normal 11 19 2" xfId="2318"/>
    <cellStyle name="Normal 11 19 3" xfId="3846"/>
    <cellStyle name="Normal 11 19 4" xfId="5333"/>
    <cellStyle name="Normal 11 19 5" xfId="6820"/>
    <cellStyle name="Normal 11 19 6" xfId="8265"/>
    <cellStyle name="Normal 11 2" xfId="80"/>
    <cellStyle name="Normal 11 2 2" xfId="1996"/>
    <cellStyle name="Normal 11 2 3" xfId="3524"/>
    <cellStyle name="Normal 11 2 4" xfId="5009"/>
    <cellStyle name="Normal 11 2 5" xfId="6496"/>
    <cellStyle name="Normal 11 2 6" xfId="7932"/>
    <cellStyle name="Normal 11 2 7" xfId="153"/>
    <cellStyle name="Normal 11 2 7 2" xfId="10003"/>
    <cellStyle name="Normal 11 20" xfId="504"/>
    <cellStyle name="Normal 11 20 2" xfId="2347"/>
    <cellStyle name="Normal 11 20 3" xfId="3875"/>
    <cellStyle name="Normal 11 20 4" xfId="5362"/>
    <cellStyle name="Normal 11 20 5" xfId="6849"/>
    <cellStyle name="Normal 11 20 6" xfId="8294"/>
    <cellStyle name="Normal 11 21" xfId="533"/>
    <cellStyle name="Normal 11 21 2" xfId="2376"/>
    <cellStyle name="Normal 11 21 3" xfId="3904"/>
    <cellStyle name="Normal 11 21 4" xfId="5391"/>
    <cellStyle name="Normal 11 21 5" xfId="6878"/>
    <cellStyle name="Normal 11 21 6" xfId="8323"/>
    <cellStyle name="Normal 11 22" xfId="562"/>
    <cellStyle name="Normal 11 22 2" xfId="2405"/>
    <cellStyle name="Normal 11 22 3" xfId="3933"/>
    <cellStyle name="Normal 11 22 4" xfId="5420"/>
    <cellStyle name="Normal 11 22 5" xfId="6907"/>
    <cellStyle name="Normal 11 22 6" xfId="8352"/>
    <cellStyle name="Normal 11 23" xfId="591"/>
    <cellStyle name="Normal 11 23 2" xfId="2434"/>
    <cellStyle name="Normal 11 23 3" xfId="3962"/>
    <cellStyle name="Normal 11 23 4" xfId="5449"/>
    <cellStyle name="Normal 11 23 5" xfId="6936"/>
    <cellStyle name="Normal 11 23 6" xfId="8381"/>
    <cellStyle name="Normal 11 24" xfId="621"/>
    <cellStyle name="Normal 11 24 2" xfId="2464"/>
    <cellStyle name="Normal 11 24 3" xfId="3992"/>
    <cellStyle name="Normal 11 24 4" xfId="5479"/>
    <cellStyle name="Normal 11 24 5" xfId="6966"/>
    <cellStyle name="Normal 11 24 6" xfId="8411"/>
    <cellStyle name="Normal 11 25" xfId="651"/>
    <cellStyle name="Normal 11 25 2" xfId="2494"/>
    <cellStyle name="Normal 11 25 3" xfId="4022"/>
    <cellStyle name="Normal 11 25 4" xfId="5509"/>
    <cellStyle name="Normal 11 25 5" xfId="6996"/>
    <cellStyle name="Normal 11 25 6" xfId="8441"/>
    <cellStyle name="Normal 11 26" xfId="681"/>
    <cellStyle name="Normal 11 26 2" xfId="2524"/>
    <cellStyle name="Normal 11 26 3" xfId="4052"/>
    <cellStyle name="Normal 11 26 4" xfId="5539"/>
    <cellStyle name="Normal 11 26 5" xfId="7026"/>
    <cellStyle name="Normal 11 26 6" xfId="8471"/>
    <cellStyle name="Normal 11 27" xfId="711"/>
    <cellStyle name="Normal 11 27 2" xfId="2554"/>
    <cellStyle name="Normal 11 27 3" xfId="4082"/>
    <cellStyle name="Normal 11 27 4" xfId="5569"/>
    <cellStyle name="Normal 11 27 5" xfId="7056"/>
    <cellStyle name="Normal 11 27 6" xfId="8501"/>
    <cellStyle name="Normal 11 28" xfId="741"/>
    <cellStyle name="Normal 11 28 2" xfId="2584"/>
    <cellStyle name="Normal 11 28 3" xfId="4112"/>
    <cellStyle name="Normal 11 28 4" xfId="5599"/>
    <cellStyle name="Normal 11 28 5" xfId="7086"/>
    <cellStyle name="Normal 11 28 6" xfId="8531"/>
    <cellStyle name="Normal 11 29" xfId="771"/>
    <cellStyle name="Normal 11 29 2" xfId="2614"/>
    <cellStyle name="Normal 11 29 3" xfId="4142"/>
    <cellStyle name="Normal 11 29 4" xfId="5629"/>
    <cellStyle name="Normal 11 29 5" xfId="7116"/>
    <cellStyle name="Normal 11 29 6" xfId="8561"/>
    <cellStyle name="Normal 11 3" xfId="69"/>
    <cellStyle name="Normal 11 3 2" xfId="2006"/>
    <cellStyle name="Normal 11 3 3" xfId="3390"/>
    <cellStyle name="Normal 11 3 4" xfId="5187"/>
    <cellStyle name="Normal 11 3 5" xfId="6674"/>
    <cellStyle name="Normal 11 3 6" xfId="8083"/>
    <cellStyle name="Normal 11 3 7" xfId="163"/>
    <cellStyle name="Normal 11 3 7 2" xfId="10030"/>
    <cellStyle name="Normal 11 30" xfId="805"/>
    <cellStyle name="Normal 11 30 2" xfId="2648"/>
    <cellStyle name="Normal 11 30 3" xfId="4176"/>
    <cellStyle name="Normal 11 30 4" xfId="5663"/>
    <cellStyle name="Normal 11 30 5" xfId="7150"/>
    <cellStyle name="Normal 11 30 6" xfId="8595"/>
    <cellStyle name="Normal 11 31" xfId="839"/>
    <cellStyle name="Normal 11 31 2" xfId="2682"/>
    <cellStyle name="Normal 11 31 3" xfId="4210"/>
    <cellStyle name="Normal 11 31 4" xfId="5697"/>
    <cellStyle name="Normal 11 31 5" xfId="7184"/>
    <cellStyle name="Normal 11 31 6" xfId="8629"/>
    <cellStyle name="Normal 11 32" xfId="873"/>
    <cellStyle name="Normal 11 32 2" xfId="2716"/>
    <cellStyle name="Normal 11 32 3" xfId="4244"/>
    <cellStyle name="Normal 11 32 4" xfId="5731"/>
    <cellStyle name="Normal 11 32 5" xfId="7218"/>
    <cellStyle name="Normal 11 32 6" xfId="8663"/>
    <cellStyle name="Normal 11 33" xfId="907"/>
    <cellStyle name="Normal 11 33 2" xfId="2750"/>
    <cellStyle name="Normal 11 33 3" xfId="4278"/>
    <cellStyle name="Normal 11 33 4" xfId="5765"/>
    <cellStyle name="Normal 11 33 5" xfId="7252"/>
    <cellStyle name="Normal 11 33 6" xfId="8697"/>
    <cellStyle name="Normal 11 34" xfId="941"/>
    <cellStyle name="Normal 11 34 2" xfId="2784"/>
    <cellStyle name="Normal 11 34 3" xfId="4312"/>
    <cellStyle name="Normal 11 34 4" xfId="5799"/>
    <cellStyle name="Normal 11 34 5" xfId="7286"/>
    <cellStyle name="Normal 11 34 6" xfId="8731"/>
    <cellStyle name="Normal 11 35" xfId="975"/>
    <cellStyle name="Normal 11 35 2" xfId="2818"/>
    <cellStyle name="Normal 11 35 3" xfId="4346"/>
    <cellStyle name="Normal 11 35 4" xfId="5833"/>
    <cellStyle name="Normal 11 35 5" xfId="7320"/>
    <cellStyle name="Normal 11 35 6" xfId="8765"/>
    <cellStyle name="Normal 11 36" xfId="1012"/>
    <cellStyle name="Normal 11 36 2" xfId="2855"/>
    <cellStyle name="Normal 11 36 3" xfId="4383"/>
    <cellStyle name="Normal 11 36 4" xfId="5870"/>
    <cellStyle name="Normal 11 36 5" xfId="7357"/>
    <cellStyle name="Normal 11 36 6" xfId="8802"/>
    <cellStyle name="Normal 11 37" xfId="1049"/>
    <cellStyle name="Normal 11 37 2" xfId="2892"/>
    <cellStyle name="Normal 11 37 3" xfId="4420"/>
    <cellStyle name="Normal 11 37 4" xfId="5907"/>
    <cellStyle name="Normal 11 37 5" xfId="7394"/>
    <cellStyle name="Normal 11 37 6" xfId="8839"/>
    <cellStyle name="Normal 11 38" xfId="1086"/>
    <cellStyle name="Normal 11 38 2" xfId="2929"/>
    <cellStyle name="Normal 11 38 3" xfId="4457"/>
    <cellStyle name="Normal 11 38 4" xfId="5944"/>
    <cellStyle name="Normal 11 38 5" xfId="7431"/>
    <cellStyle name="Normal 11 38 6" xfId="8876"/>
    <cellStyle name="Normal 11 39" xfId="1123"/>
    <cellStyle name="Normal 11 39 2" xfId="2966"/>
    <cellStyle name="Normal 11 39 3" xfId="4494"/>
    <cellStyle name="Normal 11 39 4" xfId="5981"/>
    <cellStyle name="Normal 11 39 5" xfId="7468"/>
    <cellStyle name="Normal 11 39 6" xfId="8913"/>
    <cellStyle name="Normal 11 4" xfId="173"/>
    <cellStyle name="Normal 11 4 2" xfId="2016"/>
    <cellStyle name="Normal 11 4 3" xfId="3567"/>
    <cellStyle name="Normal 11 4 4" xfId="5027"/>
    <cellStyle name="Normal 11 4 5" xfId="6514"/>
    <cellStyle name="Normal 11 4 6" xfId="7943"/>
    <cellStyle name="Normal 11 40" xfId="1160"/>
    <cellStyle name="Normal 11 40 2" xfId="3003"/>
    <cellStyle name="Normal 11 40 3" xfId="4531"/>
    <cellStyle name="Normal 11 40 4" xfId="6018"/>
    <cellStyle name="Normal 11 40 5" xfId="7505"/>
    <cellStyle name="Normal 11 40 6" xfId="8950"/>
    <cellStyle name="Normal 11 41" xfId="1197"/>
    <cellStyle name="Normal 11 41 2" xfId="3040"/>
    <cellStyle name="Normal 11 41 3" xfId="4568"/>
    <cellStyle name="Normal 11 41 4" xfId="6055"/>
    <cellStyle name="Normal 11 41 5" xfId="7542"/>
    <cellStyle name="Normal 11 41 6" xfId="8987"/>
    <cellStyle name="Normal 11 42" xfId="1235"/>
    <cellStyle name="Normal 11 42 2" xfId="3078"/>
    <cellStyle name="Normal 11 42 3" xfId="4606"/>
    <cellStyle name="Normal 11 42 4" xfId="6093"/>
    <cellStyle name="Normal 11 42 5" xfId="7580"/>
    <cellStyle name="Normal 11 42 6" xfId="9025"/>
    <cellStyle name="Normal 11 43" xfId="1273"/>
    <cellStyle name="Normal 11 43 2" xfId="3116"/>
    <cellStyle name="Normal 11 43 3" xfId="4644"/>
    <cellStyle name="Normal 11 43 4" xfId="6131"/>
    <cellStyle name="Normal 11 43 5" xfId="7618"/>
    <cellStyle name="Normal 11 43 6" xfId="9063"/>
    <cellStyle name="Normal 11 44" xfId="1314"/>
    <cellStyle name="Normal 11 44 2" xfId="3157"/>
    <cellStyle name="Normal 11 44 3" xfId="4685"/>
    <cellStyle name="Normal 11 44 4" xfId="6172"/>
    <cellStyle name="Normal 11 44 5" xfId="7659"/>
    <cellStyle name="Normal 11 44 6" xfId="9104"/>
    <cellStyle name="Normal 11 45" xfId="1357"/>
    <cellStyle name="Normal 11 45 2" xfId="3200"/>
    <cellStyle name="Normal 11 45 3" xfId="4728"/>
    <cellStyle name="Normal 11 45 4" xfId="6215"/>
    <cellStyle name="Normal 11 45 5" xfId="7702"/>
    <cellStyle name="Normal 11 45 6" xfId="9147"/>
    <cellStyle name="Normal 11 46" xfId="1400"/>
    <cellStyle name="Normal 11 46 2" xfId="3243"/>
    <cellStyle name="Normal 11 46 3" xfId="4771"/>
    <cellStyle name="Normal 11 46 4" xfId="6258"/>
    <cellStyle name="Normal 11 46 5" xfId="7745"/>
    <cellStyle name="Normal 11 46 6" xfId="9190"/>
    <cellStyle name="Normal 11 47" xfId="1443"/>
    <cellStyle name="Normal 11 47 2" xfId="3286"/>
    <cellStyle name="Normal 11 47 3" xfId="4814"/>
    <cellStyle name="Normal 11 47 4" xfId="6301"/>
    <cellStyle name="Normal 11 47 5" xfId="7788"/>
    <cellStyle name="Normal 11 47 6" xfId="9233"/>
    <cellStyle name="Normal 11 48" xfId="1486"/>
    <cellStyle name="Normal 11 48 2" xfId="3329"/>
    <cellStyle name="Normal 11 48 3" xfId="4857"/>
    <cellStyle name="Normal 11 48 4" xfId="6344"/>
    <cellStyle name="Normal 11 48 5" xfId="7831"/>
    <cellStyle name="Normal 11 48 6" xfId="9276"/>
    <cellStyle name="Normal 11 49" xfId="1530"/>
    <cellStyle name="Normal 11 5" xfId="189"/>
    <cellStyle name="Normal 11 5 2" xfId="2032"/>
    <cellStyle name="Normal 11 5 3" xfId="3475"/>
    <cellStyle name="Normal 11 5 4" xfId="4960"/>
    <cellStyle name="Normal 11 5 5" xfId="6447"/>
    <cellStyle name="Normal 11 5 6" xfId="7890"/>
    <cellStyle name="Normal 11 50" xfId="1575"/>
    <cellStyle name="Normal 11 51" xfId="1620"/>
    <cellStyle name="Normal 11 52" xfId="1665"/>
    <cellStyle name="Normal 11 53" xfId="1710"/>
    <cellStyle name="Normal 11 54" xfId="1755"/>
    <cellStyle name="Normal 11 55" xfId="1800"/>
    <cellStyle name="Normal 11 56" xfId="1845"/>
    <cellStyle name="Normal 11 57" xfId="3503"/>
    <cellStyle name="Normal 11 58" xfId="4988"/>
    <cellStyle name="Normal 11 59" xfId="6475"/>
    <cellStyle name="Normal 11 6" xfId="205"/>
    <cellStyle name="Normal 11 6 2" xfId="2048"/>
    <cellStyle name="Normal 11 6 3" xfId="3385"/>
    <cellStyle name="Normal 11 6 4" xfId="5182"/>
    <cellStyle name="Normal 11 6 5" xfId="6669"/>
    <cellStyle name="Normal 11 6 6" xfId="8078"/>
    <cellStyle name="Normal 11 60" xfId="7911"/>
    <cellStyle name="Normal 11 61" xfId="9494"/>
    <cellStyle name="Normal 11 61 2" xfId="9921"/>
    <cellStyle name="Normal 11 61 3" xfId="10129"/>
    <cellStyle name="Normal 11 61 4" xfId="10335"/>
    <cellStyle name="Normal 11 62" xfId="9316"/>
    <cellStyle name="Normal 11 62 2" xfId="10002"/>
    <cellStyle name="Normal 11 63" xfId="9634"/>
    <cellStyle name="Normal 11 63 2" xfId="10438"/>
    <cellStyle name="Normal 11 64" xfId="9666"/>
    <cellStyle name="Normal 11 65" xfId="9855"/>
    <cellStyle name="Normal 11 66" xfId="10063"/>
    <cellStyle name="Normal 11 67" xfId="10269"/>
    <cellStyle name="Normal 11 7" xfId="221"/>
    <cellStyle name="Normal 11 7 2" xfId="2064"/>
    <cellStyle name="Normal 11 7 3" xfId="3605"/>
    <cellStyle name="Normal 11 7 4" xfId="5090"/>
    <cellStyle name="Normal 11 7 5" xfId="6577"/>
    <cellStyle name="Normal 11 7 6" xfId="8000"/>
    <cellStyle name="Normal 11 8" xfId="237"/>
    <cellStyle name="Normal 11 8 2" xfId="2080"/>
    <cellStyle name="Normal 11 8 3" xfId="3559"/>
    <cellStyle name="Normal 11 8 4" xfId="4981"/>
    <cellStyle name="Normal 11 8 5" xfId="6468"/>
    <cellStyle name="Normal 11 8 6" xfId="7904"/>
    <cellStyle name="Normal 11 9" xfId="253"/>
    <cellStyle name="Normal 11 9 2" xfId="2096"/>
    <cellStyle name="Normal 11 9 3" xfId="3467"/>
    <cellStyle name="Normal 11 9 4" xfId="4952"/>
    <cellStyle name="Normal 11 9 5" xfId="6439"/>
    <cellStyle name="Normal 11 9 6" xfId="7882"/>
    <cellStyle name="Normal 110" xfId="10558"/>
    <cellStyle name="Normal 111" xfId="10559"/>
    <cellStyle name="Normal 112" xfId="10560"/>
    <cellStyle name="Normal 113" xfId="10561"/>
    <cellStyle name="Normal 114" xfId="10564"/>
    <cellStyle name="Normal 115" xfId="10567"/>
    <cellStyle name="Normal 116" xfId="10570"/>
    <cellStyle name="Normal 117" xfId="10571"/>
    <cellStyle name="Normal 118" xfId="10572"/>
    <cellStyle name="Normal 119" xfId="10575"/>
    <cellStyle name="Normal 12" xfId="57"/>
    <cellStyle name="Normal 12 10" xfId="308"/>
    <cellStyle name="Normal 12 10 2" xfId="2151"/>
    <cellStyle name="Normal 12 10 3" xfId="3679"/>
    <cellStyle name="Normal 12 10 4" xfId="4989"/>
    <cellStyle name="Normal 12 10 5" xfId="6476"/>
    <cellStyle name="Normal 12 10 6" xfId="7912"/>
    <cellStyle name="Normal 12 11" xfId="330"/>
    <cellStyle name="Normal 12 11 2" xfId="2173"/>
    <cellStyle name="Normal 12 11 3" xfId="3701"/>
    <cellStyle name="Normal 12 11 4" xfId="3627"/>
    <cellStyle name="Normal 12 11 5" xfId="5157"/>
    <cellStyle name="Normal 12 11 6" xfId="6689"/>
    <cellStyle name="Normal 12 12" xfId="352"/>
    <cellStyle name="Normal 12 12 2" xfId="2195"/>
    <cellStyle name="Normal 12 12 3" xfId="3723"/>
    <cellStyle name="Normal 12 12 4" xfId="5210"/>
    <cellStyle name="Normal 12 12 5" xfId="6697"/>
    <cellStyle name="Normal 12 12 6" xfId="8142"/>
    <cellStyle name="Normal 12 13" xfId="374"/>
    <cellStyle name="Normal 12 13 2" xfId="2217"/>
    <cellStyle name="Normal 12 13 3" xfId="3745"/>
    <cellStyle name="Normal 12 13 4" xfId="5232"/>
    <cellStyle name="Normal 12 13 5" xfId="6719"/>
    <cellStyle name="Normal 12 13 6" xfId="8164"/>
    <cellStyle name="Normal 12 14" xfId="396"/>
    <cellStyle name="Normal 12 14 2" xfId="2239"/>
    <cellStyle name="Normal 12 14 3" xfId="3767"/>
    <cellStyle name="Normal 12 14 4" xfId="5254"/>
    <cellStyle name="Normal 12 14 5" xfId="6741"/>
    <cellStyle name="Normal 12 14 6" xfId="8186"/>
    <cellStyle name="Normal 12 15" xfId="418"/>
    <cellStyle name="Normal 12 15 2" xfId="2261"/>
    <cellStyle name="Normal 12 15 3" xfId="3789"/>
    <cellStyle name="Normal 12 15 4" xfId="5276"/>
    <cellStyle name="Normal 12 15 5" xfId="6763"/>
    <cellStyle name="Normal 12 15 6" xfId="8208"/>
    <cellStyle name="Normal 12 16" xfId="447"/>
    <cellStyle name="Normal 12 16 2" xfId="2290"/>
    <cellStyle name="Normal 12 16 3" xfId="3818"/>
    <cellStyle name="Normal 12 16 4" xfId="5305"/>
    <cellStyle name="Normal 12 16 5" xfId="6792"/>
    <cellStyle name="Normal 12 16 6" xfId="8237"/>
    <cellStyle name="Normal 12 17" xfId="476"/>
    <cellStyle name="Normal 12 17 2" xfId="2319"/>
    <cellStyle name="Normal 12 17 3" xfId="3847"/>
    <cellStyle name="Normal 12 17 4" xfId="5334"/>
    <cellStyle name="Normal 12 17 5" xfId="6821"/>
    <cellStyle name="Normal 12 17 6" xfId="8266"/>
    <cellStyle name="Normal 12 18" xfId="505"/>
    <cellStyle name="Normal 12 18 2" xfId="2348"/>
    <cellStyle name="Normal 12 18 3" xfId="3876"/>
    <cellStyle name="Normal 12 18 4" xfId="5363"/>
    <cellStyle name="Normal 12 18 5" xfId="6850"/>
    <cellStyle name="Normal 12 18 6" xfId="8295"/>
    <cellStyle name="Normal 12 19" xfId="534"/>
    <cellStyle name="Normal 12 19 2" xfId="2377"/>
    <cellStyle name="Normal 12 19 3" xfId="3905"/>
    <cellStyle name="Normal 12 19 4" xfId="5392"/>
    <cellStyle name="Normal 12 19 5" xfId="6879"/>
    <cellStyle name="Normal 12 19 6" xfId="8324"/>
    <cellStyle name="Normal 12 2" xfId="81"/>
    <cellStyle name="Normal 12 2 2" xfId="2017"/>
    <cellStyle name="Normal 12 2 3" xfId="3522"/>
    <cellStyle name="Normal 12 2 4" xfId="4982"/>
    <cellStyle name="Normal 12 2 5" xfId="6469"/>
    <cellStyle name="Normal 12 2 6" xfId="7905"/>
    <cellStyle name="Normal 12 2 7" xfId="174"/>
    <cellStyle name="Normal 12 20" xfId="563"/>
    <cellStyle name="Normal 12 20 2" xfId="2406"/>
    <cellStyle name="Normal 12 20 3" xfId="3934"/>
    <cellStyle name="Normal 12 20 4" xfId="5421"/>
    <cellStyle name="Normal 12 20 5" xfId="6908"/>
    <cellStyle name="Normal 12 20 6" xfId="8353"/>
    <cellStyle name="Normal 12 21" xfId="592"/>
    <cellStyle name="Normal 12 21 2" xfId="2435"/>
    <cellStyle name="Normal 12 21 3" xfId="3963"/>
    <cellStyle name="Normal 12 21 4" xfId="5450"/>
    <cellStyle name="Normal 12 21 5" xfId="6937"/>
    <cellStyle name="Normal 12 21 6" xfId="8382"/>
    <cellStyle name="Normal 12 22" xfId="622"/>
    <cellStyle name="Normal 12 22 2" xfId="2465"/>
    <cellStyle name="Normal 12 22 3" xfId="3993"/>
    <cellStyle name="Normal 12 22 4" xfId="5480"/>
    <cellStyle name="Normal 12 22 5" xfId="6967"/>
    <cellStyle name="Normal 12 22 6" xfId="8412"/>
    <cellStyle name="Normal 12 23" xfId="652"/>
    <cellStyle name="Normal 12 23 2" xfId="2495"/>
    <cellStyle name="Normal 12 23 3" xfId="4023"/>
    <cellStyle name="Normal 12 23 4" xfId="5510"/>
    <cellStyle name="Normal 12 23 5" xfId="6997"/>
    <cellStyle name="Normal 12 23 6" xfId="8442"/>
    <cellStyle name="Normal 12 24" xfId="682"/>
    <cellStyle name="Normal 12 24 2" xfId="2525"/>
    <cellStyle name="Normal 12 24 3" xfId="4053"/>
    <cellStyle name="Normal 12 24 4" xfId="5540"/>
    <cellStyle name="Normal 12 24 5" xfId="7027"/>
    <cellStyle name="Normal 12 24 6" xfId="8472"/>
    <cellStyle name="Normal 12 25" xfId="712"/>
    <cellStyle name="Normal 12 25 2" xfId="2555"/>
    <cellStyle name="Normal 12 25 3" xfId="4083"/>
    <cellStyle name="Normal 12 25 4" xfId="5570"/>
    <cellStyle name="Normal 12 25 5" xfId="7057"/>
    <cellStyle name="Normal 12 25 6" xfId="8502"/>
    <cellStyle name="Normal 12 26" xfId="742"/>
    <cellStyle name="Normal 12 26 2" xfId="2585"/>
    <cellStyle name="Normal 12 26 3" xfId="4113"/>
    <cellStyle name="Normal 12 26 4" xfId="5600"/>
    <cellStyle name="Normal 12 26 5" xfId="7087"/>
    <cellStyle name="Normal 12 26 6" xfId="8532"/>
    <cellStyle name="Normal 12 27" xfId="772"/>
    <cellStyle name="Normal 12 27 2" xfId="2615"/>
    <cellStyle name="Normal 12 27 3" xfId="4143"/>
    <cellStyle name="Normal 12 27 4" xfId="5630"/>
    <cellStyle name="Normal 12 27 5" xfId="7117"/>
    <cellStyle name="Normal 12 27 6" xfId="8562"/>
    <cellStyle name="Normal 12 28" xfId="806"/>
    <cellStyle name="Normal 12 28 2" xfId="2649"/>
    <cellStyle name="Normal 12 28 3" xfId="4177"/>
    <cellStyle name="Normal 12 28 4" xfId="5664"/>
    <cellStyle name="Normal 12 28 5" xfId="7151"/>
    <cellStyle name="Normal 12 28 6" xfId="8596"/>
    <cellStyle name="Normal 12 29" xfId="840"/>
    <cellStyle name="Normal 12 29 2" xfId="2683"/>
    <cellStyle name="Normal 12 29 3" xfId="4211"/>
    <cellStyle name="Normal 12 29 4" xfId="5698"/>
    <cellStyle name="Normal 12 29 5" xfId="7185"/>
    <cellStyle name="Normal 12 29 6" xfId="8630"/>
    <cellStyle name="Normal 12 3" xfId="190"/>
    <cellStyle name="Normal 12 3 2" xfId="2033"/>
    <cellStyle name="Normal 12 3 3" xfId="3432"/>
    <cellStyle name="Normal 12 3 4" xfId="4916"/>
    <cellStyle name="Normal 12 3 5" xfId="6403"/>
    <cellStyle name="Normal 12 3 6" xfId="8120"/>
    <cellStyle name="Normal 12 30" xfId="874"/>
    <cellStyle name="Normal 12 30 2" xfId="2717"/>
    <cellStyle name="Normal 12 30 3" xfId="4245"/>
    <cellStyle name="Normal 12 30 4" xfId="5732"/>
    <cellStyle name="Normal 12 30 5" xfId="7219"/>
    <cellStyle name="Normal 12 30 6" xfId="8664"/>
    <cellStyle name="Normal 12 31" xfId="908"/>
    <cellStyle name="Normal 12 31 2" xfId="2751"/>
    <cellStyle name="Normal 12 31 3" xfId="4279"/>
    <cellStyle name="Normal 12 31 4" xfId="5766"/>
    <cellStyle name="Normal 12 31 5" xfId="7253"/>
    <cellStyle name="Normal 12 31 6" xfId="8698"/>
    <cellStyle name="Normal 12 32" xfId="942"/>
    <cellStyle name="Normal 12 32 2" xfId="2785"/>
    <cellStyle name="Normal 12 32 3" xfId="4313"/>
    <cellStyle name="Normal 12 32 4" xfId="5800"/>
    <cellStyle name="Normal 12 32 5" xfId="7287"/>
    <cellStyle name="Normal 12 32 6" xfId="8732"/>
    <cellStyle name="Normal 12 33" xfId="976"/>
    <cellStyle name="Normal 12 33 2" xfId="2819"/>
    <cellStyle name="Normal 12 33 3" xfId="4347"/>
    <cellStyle name="Normal 12 33 4" xfId="5834"/>
    <cellStyle name="Normal 12 33 5" xfId="7321"/>
    <cellStyle name="Normal 12 33 6" xfId="8766"/>
    <cellStyle name="Normal 12 34" xfId="1013"/>
    <cellStyle name="Normal 12 34 2" xfId="2856"/>
    <cellStyle name="Normal 12 34 3" xfId="4384"/>
    <cellStyle name="Normal 12 34 4" xfId="5871"/>
    <cellStyle name="Normal 12 34 5" xfId="7358"/>
    <cellStyle name="Normal 12 34 6" xfId="8803"/>
    <cellStyle name="Normal 12 35" xfId="1050"/>
    <cellStyle name="Normal 12 35 2" xfId="2893"/>
    <cellStyle name="Normal 12 35 3" xfId="4421"/>
    <cellStyle name="Normal 12 35 4" xfId="5908"/>
    <cellStyle name="Normal 12 35 5" xfId="7395"/>
    <cellStyle name="Normal 12 35 6" xfId="8840"/>
    <cellStyle name="Normal 12 36" xfId="1087"/>
    <cellStyle name="Normal 12 36 2" xfId="2930"/>
    <cellStyle name="Normal 12 36 3" xfId="4458"/>
    <cellStyle name="Normal 12 36 4" xfId="5945"/>
    <cellStyle name="Normal 12 36 5" xfId="7432"/>
    <cellStyle name="Normal 12 36 6" xfId="8877"/>
    <cellStyle name="Normal 12 37" xfId="1124"/>
    <cellStyle name="Normal 12 37 2" xfId="2967"/>
    <cellStyle name="Normal 12 37 3" xfId="4495"/>
    <cellStyle name="Normal 12 37 4" xfId="5982"/>
    <cellStyle name="Normal 12 37 5" xfId="7469"/>
    <cellStyle name="Normal 12 37 6" xfId="8914"/>
    <cellStyle name="Normal 12 38" xfId="1161"/>
    <cellStyle name="Normal 12 38 2" xfId="3004"/>
    <cellStyle name="Normal 12 38 3" xfId="4532"/>
    <cellStyle name="Normal 12 38 4" xfId="6019"/>
    <cellStyle name="Normal 12 38 5" xfId="7506"/>
    <cellStyle name="Normal 12 38 6" xfId="8951"/>
    <cellStyle name="Normal 12 39" xfId="1198"/>
    <cellStyle name="Normal 12 39 2" xfId="3041"/>
    <cellStyle name="Normal 12 39 3" xfId="4569"/>
    <cellStyle name="Normal 12 39 4" xfId="6056"/>
    <cellStyle name="Normal 12 39 5" xfId="7543"/>
    <cellStyle name="Normal 12 39 6" xfId="8988"/>
    <cellStyle name="Normal 12 4" xfId="206"/>
    <cellStyle name="Normal 12 4 2" xfId="2049"/>
    <cellStyle name="Normal 12 4 3" xfId="3651"/>
    <cellStyle name="Normal 12 4 4" xfId="5137"/>
    <cellStyle name="Normal 12 4 5" xfId="6624"/>
    <cellStyle name="Normal 12 4 6" xfId="8040"/>
    <cellStyle name="Normal 12 40" xfId="1236"/>
    <cellStyle name="Normal 12 40 2" xfId="3079"/>
    <cellStyle name="Normal 12 40 3" xfId="4607"/>
    <cellStyle name="Normal 12 40 4" xfId="6094"/>
    <cellStyle name="Normal 12 40 5" xfId="7581"/>
    <cellStyle name="Normal 12 40 6" xfId="9026"/>
    <cellStyle name="Normal 12 41" xfId="1274"/>
    <cellStyle name="Normal 12 41 2" xfId="3117"/>
    <cellStyle name="Normal 12 41 3" xfId="4645"/>
    <cellStyle name="Normal 12 41 4" xfId="6132"/>
    <cellStyle name="Normal 12 41 5" xfId="7619"/>
    <cellStyle name="Normal 12 41 6" xfId="9064"/>
    <cellStyle name="Normal 12 42" xfId="1315"/>
    <cellStyle name="Normal 12 42 2" xfId="3158"/>
    <cellStyle name="Normal 12 42 3" xfId="4686"/>
    <cellStyle name="Normal 12 42 4" xfId="6173"/>
    <cellStyle name="Normal 12 42 5" xfId="7660"/>
    <cellStyle name="Normal 12 42 6" xfId="9105"/>
    <cellStyle name="Normal 12 43" xfId="1358"/>
    <cellStyle name="Normal 12 43 2" xfId="3201"/>
    <cellStyle name="Normal 12 43 3" xfId="4729"/>
    <cellStyle name="Normal 12 43 4" xfId="6216"/>
    <cellStyle name="Normal 12 43 5" xfId="7703"/>
    <cellStyle name="Normal 12 43 6" xfId="9148"/>
    <cellStyle name="Normal 12 44" xfId="1401"/>
    <cellStyle name="Normal 12 44 2" xfId="3244"/>
    <cellStyle name="Normal 12 44 3" xfId="4772"/>
    <cellStyle name="Normal 12 44 4" xfId="6259"/>
    <cellStyle name="Normal 12 44 5" xfId="7746"/>
    <cellStyle name="Normal 12 44 6" xfId="9191"/>
    <cellStyle name="Normal 12 45" xfId="1444"/>
    <cellStyle name="Normal 12 45 2" xfId="3287"/>
    <cellStyle name="Normal 12 45 3" xfId="4815"/>
    <cellStyle name="Normal 12 45 4" xfId="6302"/>
    <cellStyle name="Normal 12 45 5" xfId="7789"/>
    <cellStyle name="Normal 12 45 6" xfId="9234"/>
    <cellStyle name="Normal 12 46" xfId="1487"/>
    <cellStyle name="Normal 12 46 2" xfId="3330"/>
    <cellStyle name="Normal 12 46 3" xfId="4858"/>
    <cellStyle name="Normal 12 46 4" xfId="6345"/>
    <cellStyle name="Normal 12 46 5" xfId="7832"/>
    <cellStyle name="Normal 12 46 6" xfId="9277"/>
    <cellStyle name="Normal 12 47" xfId="1531"/>
    <cellStyle name="Normal 12 48" xfId="1576"/>
    <cellStyle name="Normal 12 49" xfId="1621"/>
    <cellStyle name="Normal 12 5" xfId="222"/>
    <cellStyle name="Normal 12 5 2" xfId="2065"/>
    <cellStyle name="Normal 12 5 3" xfId="3560"/>
    <cellStyle name="Normal 12 5 4" xfId="5045"/>
    <cellStyle name="Normal 12 5 5" xfId="6532"/>
    <cellStyle name="Normal 12 5 6" xfId="7961"/>
    <cellStyle name="Normal 12 50" xfId="1666"/>
    <cellStyle name="Normal 12 51" xfId="1711"/>
    <cellStyle name="Normal 12 52" xfId="1756"/>
    <cellStyle name="Normal 12 53" xfId="1801"/>
    <cellStyle name="Normal 12 54" xfId="1846"/>
    <cellStyle name="Normal 12 55" xfId="3458"/>
    <cellStyle name="Normal 12 56" xfId="4943"/>
    <cellStyle name="Normal 12 57" xfId="6430"/>
    <cellStyle name="Normal 12 58" xfId="7873"/>
    <cellStyle name="Normal 12 59" xfId="9495"/>
    <cellStyle name="Normal 12 59 2" xfId="9922"/>
    <cellStyle name="Normal 12 59 3" xfId="10130"/>
    <cellStyle name="Normal 12 59 4" xfId="10336"/>
    <cellStyle name="Normal 12 6" xfId="238"/>
    <cellStyle name="Normal 12 6 2" xfId="2081"/>
    <cellStyle name="Normal 12 6 3" xfId="3514"/>
    <cellStyle name="Normal 12 6 4" xfId="4936"/>
    <cellStyle name="Normal 12 6 5" xfId="6423"/>
    <cellStyle name="Normal 12 6 6" xfId="7866"/>
    <cellStyle name="Normal 12 60" xfId="9317"/>
    <cellStyle name="Normal 12 60 2" xfId="10004"/>
    <cellStyle name="Normal 12 60 3" xfId="10197"/>
    <cellStyle name="Normal 12 60 4" xfId="10403"/>
    <cellStyle name="Normal 12 61" xfId="9635"/>
    <cellStyle name="Normal 12 61 2" xfId="10415"/>
    <cellStyle name="Normal 12 62" xfId="9664"/>
    <cellStyle name="Normal 12 62 2" xfId="10430"/>
    <cellStyle name="Normal 12 63" xfId="9856"/>
    <cellStyle name="Normal 12 63 2" xfId="10439"/>
    <cellStyle name="Normal 12 64" xfId="10064"/>
    <cellStyle name="Normal 12 65" xfId="10270"/>
    <cellStyle name="Normal 12 7" xfId="254"/>
    <cellStyle name="Normal 12 7 2" xfId="2097"/>
    <cellStyle name="Normal 12 7 3" xfId="3424"/>
    <cellStyle name="Normal 12 7 4" xfId="4908"/>
    <cellStyle name="Normal 12 7 5" xfId="6395"/>
    <cellStyle name="Normal 12 7 6" xfId="8112"/>
    <cellStyle name="Normal 12 8" xfId="270"/>
    <cellStyle name="Normal 12 8 2" xfId="2113"/>
    <cellStyle name="Normal 12 8 3" xfId="3643"/>
    <cellStyle name="Normal 12 8 4" xfId="5129"/>
    <cellStyle name="Normal 12 8 5" xfId="6616"/>
    <cellStyle name="Normal 12 8 6" xfId="8032"/>
    <cellStyle name="Normal 12 9" xfId="286"/>
    <cellStyle name="Normal 12 9 2" xfId="2129"/>
    <cellStyle name="Normal 12 9 3" xfId="3552"/>
    <cellStyle name="Normal 12 9 4" xfId="5037"/>
    <cellStyle name="Normal 12 9 5" xfId="6524"/>
    <cellStyle name="Normal 12 9 6" xfId="7953"/>
    <cellStyle name="Normal 13" xfId="9318"/>
    <cellStyle name="Normal 13 10" xfId="309"/>
    <cellStyle name="Normal 13 10 2" xfId="2152"/>
    <cellStyle name="Normal 13 10 3" xfId="3680"/>
    <cellStyle name="Normal 13 10 4" xfId="4944"/>
    <cellStyle name="Normal 13 10 5" xfId="6431"/>
    <cellStyle name="Normal 13 10 6" xfId="7874"/>
    <cellStyle name="Normal 13 11" xfId="331"/>
    <cellStyle name="Normal 13 11 2" xfId="2174"/>
    <cellStyle name="Normal 13 11 3" xfId="3702"/>
    <cellStyle name="Normal 13 11 4" xfId="3671"/>
    <cellStyle name="Normal 13 11 5" xfId="5202"/>
    <cellStyle name="Normal 13 11 6" xfId="6419"/>
    <cellStyle name="Normal 13 12" xfId="353"/>
    <cellStyle name="Normal 13 12 2" xfId="2196"/>
    <cellStyle name="Normal 13 12 3" xfId="3724"/>
    <cellStyle name="Normal 13 12 4" xfId="5211"/>
    <cellStyle name="Normal 13 12 5" xfId="6698"/>
    <cellStyle name="Normal 13 12 6" xfId="8143"/>
    <cellStyle name="Normal 13 13" xfId="375"/>
    <cellStyle name="Normal 13 13 2" xfId="2218"/>
    <cellStyle name="Normal 13 13 3" xfId="3746"/>
    <cellStyle name="Normal 13 13 4" xfId="5233"/>
    <cellStyle name="Normal 13 13 5" xfId="6720"/>
    <cellStyle name="Normal 13 13 6" xfId="8165"/>
    <cellStyle name="Normal 13 14" xfId="397"/>
    <cellStyle name="Normal 13 14 2" xfId="2240"/>
    <cellStyle name="Normal 13 14 3" xfId="3768"/>
    <cellStyle name="Normal 13 14 4" xfId="5255"/>
    <cellStyle name="Normal 13 14 5" xfId="6742"/>
    <cellStyle name="Normal 13 14 6" xfId="8187"/>
    <cellStyle name="Normal 13 15" xfId="419"/>
    <cellStyle name="Normal 13 15 2" xfId="2262"/>
    <cellStyle name="Normal 13 15 3" xfId="3790"/>
    <cellStyle name="Normal 13 15 4" xfId="5277"/>
    <cellStyle name="Normal 13 15 5" xfId="6764"/>
    <cellStyle name="Normal 13 15 6" xfId="8209"/>
    <cellStyle name="Normal 13 16" xfId="448"/>
    <cellStyle name="Normal 13 16 2" xfId="2291"/>
    <cellStyle name="Normal 13 16 3" xfId="3819"/>
    <cellStyle name="Normal 13 16 4" xfId="5306"/>
    <cellStyle name="Normal 13 16 5" xfId="6793"/>
    <cellStyle name="Normal 13 16 6" xfId="8238"/>
    <cellStyle name="Normal 13 17" xfId="477"/>
    <cellStyle name="Normal 13 17 2" xfId="2320"/>
    <cellStyle name="Normal 13 17 3" xfId="3848"/>
    <cellStyle name="Normal 13 17 4" xfId="5335"/>
    <cellStyle name="Normal 13 17 5" xfId="6822"/>
    <cellStyle name="Normal 13 17 6" xfId="8267"/>
    <cellStyle name="Normal 13 18" xfId="506"/>
    <cellStyle name="Normal 13 18 2" xfId="2349"/>
    <cellStyle name="Normal 13 18 3" xfId="3877"/>
    <cellStyle name="Normal 13 18 4" xfId="5364"/>
    <cellStyle name="Normal 13 18 5" xfId="6851"/>
    <cellStyle name="Normal 13 18 6" xfId="8296"/>
    <cellStyle name="Normal 13 19" xfId="535"/>
    <cellStyle name="Normal 13 19 2" xfId="2378"/>
    <cellStyle name="Normal 13 19 3" xfId="3906"/>
    <cellStyle name="Normal 13 19 4" xfId="5393"/>
    <cellStyle name="Normal 13 19 5" xfId="6880"/>
    <cellStyle name="Normal 13 19 6" xfId="8325"/>
    <cellStyle name="Normal 13 2" xfId="175"/>
    <cellStyle name="Normal 13 2 2" xfId="2018"/>
    <cellStyle name="Normal 13 2 3" xfId="3477"/>
    <cellStyle name="Normal 13 2 4" xfId="4937"/>
    <cellStyle name="Normal 13 2 5" xfId="6424"/>
    <cellStyle name="Normal 13 2 6" xfId="7867"/>
    <cellStyle name="Normal 13 2 7" xfId="9679"/>
    <cellStyle name="Normal 13 20" xfId="564"/>
    <cellStyle name="Normal 13 20 2" xfId="2407"/>
    <cellStyle name="Normal 13 20 3" xfId="3935"/>
    <cellStyle name="Normal 13 20 4" xfId="5422"/>
    <cellStyle name="Normal 13 20 5" xfId="6909"/>
    <cellStyle name="Normal 13 20 6" xfId="8354"/>
    <cellStyle name="Normal 13 21" xfId="593"/>
    <cellStyle name="Normal 13 21 2" xfId="2436"/>
    <cellStyle name="Normal 13 21 3" xfId="3964"/>
    <cellStyle name="Normal 13 21 4" xfId="5451"/>
    <cellStyle name="Normal 13 21 5" xfId="6938"/>
    <cellStyle name="Normal 13 21 6" xfId="8383"/>
    <cellStyle name="Normal 13 22" xfId="623"/>
    <cellStyle name="Normal 13 22 2" xfId="2466"/>
    <cellStyle name="Normal 13 22 3" xfId="3994"/>
    <cellStyle name="Normal 13 22 4" xfId="5481"/>
    <cellStyle name="Normal 13 22 5" xfId="6968"/>
    <cellStyle name="Normal 13 22 6" xfId="8413"/>
    <cellStyle name="Normal 13 23" xfId="653"/>
    <cellStyle name="Normal 13 23 2" xfId="2496"/>
    <cellStyle name="Normal 13 23 3" xfId="4024"/>
    <cellStyle name="Normal 13 23 4" xfId="5511"/>
    <cellStyle name="Normal 13 23 5" xfId="6998"/>
    <cellStyle name="Normal 13 23 6" xfId="8443"/>
    <cellStyle name="Normal 13 24" xfId="683"/>
    <cellStyle name="Normal 13 24 2" xfId="2526"/>
    <cellStyle name="Normal 13 24 3" xfId="4054"/>
    <cellStyle name="Normal 13 24 4" xfId="5541"/>
    <cellStyle name="Normal 13 24 5" xfId="7028"/>
    <cellStyle name="Normal 13 24 6" xfId="8473"/>
    <cellStyle name="Normal 13 25" xfId="713"/>
    <cellStyle name="Normal 13 25 2" xfId="2556"/>
    <cellStyle name="Normal 13 25 3" xfId="4084"/>
    <cellStyle name="Normal 13 25 4" xfId="5571"/>
    <cellStyle name="Normal 13 25 5" xfId="7058"/>
    <cellStyle name="Normal 13 25 6" xfId="8503"/>
    <cellStyle name="Normal 13 26" xfId="743"/>
    <cellStyle name="Normal 13 26 2" xfId="2586"/>
    <cellStyle name="Normal 13 26 3" xfId="4114"/>
    <cellStyle name="Normal 13 26 4" xfId="5601"/>
    <cellStyle name="Normal 13 26 5" xfId="7088"/>
    <cellStyle name="Normal 13 26 6" xfId="8533"/>
    <cellStyle name="Normal 13 27" xfId="773"/>
    <cellStyle name="Normal 13 27 2" xfId="2616"/>
    <cellStyle name="Normal 13 27 3" xfId="4144"/>
    <cellStyle name="Normal 13 27 4" xfId="5631"/>
    <cellStyle name="Normal 13 27 5" xfId="7118"/>
    <cellStyle name="Normal 13 27 6" xfId="8563"/>
    <cellStyle name="Normal 13 28" xfId="807"/>
    <cellStyle name="Normal 13 28 2" xfId="2650"/>
    <cellStyle name="Normal 13 28 3" xfId="4178"/>
    <cellStyle name="Normal 13 28 4" xfId="5665"/>
    <cellStyle name="Normal 13 28 5" xfId="7152"/>
    <cellStyle name="Normal 13 28 6" xfId="8597"/>
    <cellStyle name="Normal 13 29" xfId="841"/>
    <cellStyle name="Normal 13 29 2" xfId="2684"/>
    <cellStyle name="Normal 13 29 3" xfId="4212"/>
    <cellStyle name="Normal 13 29 4" xfId="5699"/>
    <cellStyle name="Normal 13 29 5" xfId="7186"/>
    <cellStyle name="Normal 13 29 6" xfId="8631"/>
    <cellStyle name="Normal 13 3" xfId="191"/>
    <cellStyle name="Normal 13 3 2" xfId="2034"/>
    <cellStyle name="Normal 13 3 3" xfId="3387"/>
    <cellStyle name="Normal 13 3 4" xfId="5184"/>
    <cellStyle name="Normal 13 3 5" xfId="6671"/>
    <cellStyle name="Normal 13 3 6" xfId="8080"/>
    <cellStyle name="Normal 13 30" xfId="875"/>
    <cellStyle name="Normal 13 30 2" xfId="2718"/>
    <cellStyle name="Normal 13 30 3" xfId="4246"/>
    <cellStyle name="Normal 13 30 4" xfId="5733"/>
    <cellStyle name="Normal 13 30 5" xfId="7220"/>
    <cellStyle name="Normal 13 30 6" xfId="8665"/>
    <cellStyle name="Normal 13 31" xfId="909"/>
    <cellStyle name="Normal 13 31 2" xfId="2752"/>
    <cellStyle name="Normal 13 31 3" xfId="4280"/>
    <cellStyle name="Normal 13 31 4" xfId="5767"/>
    <cellStyle name="Normal 13 31 5" xfId="7254"/>
    <cellStyle name="Normal 13 31 6" xfId="8699"/>
    <cellStyle name="Normal 13 32" xfId="943"/>
    <cellStyle name="Normal 13 32 2" xfId="2786"/>
    <cellStyle name="Normal 13 32 3" xfId="4314"/>
    <cellStyle name="Normal 13 32 4" xfId="5801"/>
    <cellStyle name="Normal 13 32 5" xfId="7288"/>
    <cellStyle name="Normal 13 32 6" xfId="8733"/>
    <cellStyle name="Normal 13 33" xfId="977"/>
    <cellStyle name="Normal 13 33 2" xfId="2820"/>
    <cellStyle name="Normal 13 33 3" xfId="4348"/>
    <cellStyle name="Normal 13 33 4" xfId="5835"/>
    <cellStyle name="Normal 13 33 5" xfId="7322"/>
    <cellStyle name="Normal 13 33 6" xfId="8767"/>
    <cellStyle name="Normal 13 34" xfId="1014"/>
    <cellStyle name="Normal 13 34 2" xfId="2857"/>
    <cellStyle name="Normal 13 34 3" xfId="4385"/>
    <cellStyle name="Normal 13 34 4" xfId="5872"/>
    <cellStyle name="Normal 13 34 5" xfId="7359"/>
    <cellStyle name="Normal 13 34 6" xfId="8804"/>
    <cellStyle name="Normal 13 35" xfId="1051"/>
    <cellStyle name="Normal 13 35 2" xfId="2894"/>
    <cellStyle name="Normal 13 35 3" xfId="4422"/>
    <cellStyle name="Normal 13 35 4" xfId="5909"/>
    <cellStyle name="Normal 13 35 5" xfId="7396"/>
    <cellStyle name="Normal 13 35 6" xfId="8841"/>
    <cellStyle name="Normal 13 36" xfId="1088"/>
    <cellStyle name="Normal 13 36 2" xfId="2931"/>
    <cellStyle name="Normal 13 36 3" xfId="4459"/>
    <cellStyle name="Normal 13 36 4" xfId="5946"/>
    <cellStyle name="Normal 13 36 5" xfId="7433"/>
    <cellStyle name="Normal 13 36 6" xfId="8878"/>
    <cellStyle name="Normal 13 37" xfId="1125"/>
    <cellStyle name="Normal 13 37 2" xfId="2968"/>
    <cellStyle name="Normal 13 37 3" xfId="4496"/>
    <cellStyle name="Normal 13 37 4" xfId="5983"/>
    <cellStyle name="Normal 13 37 5" xfId="7470"/>
    <cellStyle name="Normal 13 37 6" xfId="8915"/>
    <cellStyle name="Normal 13 38" xfId="1162"/>
    <cellStyle name="Normal 13 38 2" xfId="3005"/>
    <cellStyle name="Normal 13 38 3" xfId="4533"/>
    <cellStyle name="Normal 13 38 4" xfId="6020"/>
    <cellStyle name="Normal 13 38 5" xfId="7507"/>
    <cellStyle name="Normal 13 38 6" xfId="8952"/>
    <cellStyle name="Normal 13 39" xfId="1199"/>
    <cellStyle name="Normal 13 39 2" xfId="3042"/>
    <cellStyle name="Normal 13 39 3" xfId="4570"/>
    <cellStyle name="Normal 13 39 4" xfId="6057"/>
    <cellStyle name="Normal 13 39 5" xfId="7544"/>
    <cellStyle name="Normal 13 39 6" xfId="8989"/>
    <cellStyle name="Normal 13 4" xfId="207"/>
    <cellStyle name="Normal 13 4 2" xfId="2050"/>
    <cellStyle name="Normal 13 4 3" xfId="3607"/>
    <cellStyle name="Normal 13 4 4" xfId="5092"/>
    <cellStyle name="Normal 13 4 5" xfId="6579"/>
    <cellStyle name="Normal 13 4 6" xfId="8002"/>
    <cellStyle name="Normal 13 40" xfId="1237"/>
    <cellStyle name="Normal 13 40 2" xfId="3080"/>
    <cellStyle name="Normal 13 40 3" xfId="4608"/>
    <cellStyle name="Normal 13 40 4" xfId="6095"/>
    <cellStyle name="Normal 13 40 5" xfId="7582"/>
    <cellStyle name="Normal 13 40 6" xfId="9027"/>
    <cellStyle name="Normal 13 41" xfId="1275"/>
    <cellStyle name="Normal 13 41 2" xfId="3118"/>
    <cellStyle name="Normal 13 41 3" xfId="4646"/>
    <cellStyle name="Normal 13 41 4" xfId="6133"/>
    <cellStyle name="Normal 13 41 5" xfId="7620"/>
    <cellStyle name="Normal 13 41 6" xfId="9065"/>
    <cellStyle name="Normal 13 42" xfId="1316"/>
    <cellStyle name="Normal 13 42 2" xfId="3159"/>
    <cellStyle name="Normal 13 42 3" xfId="4687"/>
    <cellStyle name="Normal 13 42 4" xfId="6174"/>
    <cellStyle name="Normal 13 42 5" xfId="7661"/>
    <cellStyle name="Normal 13 42 6" xfId="9106"/>
    <cellStyle name="Normal 13 43" xfId="1359"/>
    <cellStyle name="Normal 13 43 2" xfId="3202"/>
    <cellStyle name="Normal 13 43 3" xfId="4730"/>
    <cellStyle name="Normal 13 43 4" xfId="6217"/>
    <cellStyle name="Normal 13 43 5" xfId="7704"/>
    <cellStyle name="Normal 13 43 6" xfId="9149"/>
    <cellStyle name="Normal 13 44" xfId="1402"/>
    <cellStyle name="Normal 13 44 2" xfId="3245"/>
    <cellStyle name="Normal 13 44 3" xfId="4773"/>
    <cellStyle name="Normal 13 44 4" xfId="6260"/>
    <cellStyle name="Normal 13 44 5" xfId="7747"/>
    <cellStyle name="Normal 13 44 6" xfId="9192"/>
    <cellStyle name="Normal 13 45" xfId="1445"/>
    <cellStyle name="Normal 13 45 2" xfId="3288"/>
    <cellStyle name="Normal 13 45 3" xfId="4816"/>
    <cellStyle name="Normal 13 45 4" xfId="6303"/>
    <cellStyle name="Normal 13 45 5" xfId="7790"/>
    <cellStyle name="Normal 13 45 6" xfId="9235"/>
    <cellStyle name="Normal 13 46" xfId="1488"/>
    <cellStyle name="Normal 13 46 2" xfId="3331"/>
    <cellStyle name="Normal 13 46 3" xfId="4859"/>
    <cellStyle name="Normal 13 46 4" xfId="6346"/>
    <cellStyle name="Normal 13 46 5" xfId="7833"/>
    <cellStyle name="Normal 13 46 6" xfId="9278"/>
    <cellStyle name="Normal 13 47" xfId="1532"/>
    <cellStyle name="Normal 13 48" xfId="1577"/>
    <cellStyle name="Normal 13 49" xfId="1622"/>
    <cellStyle name="Normal 13 5" xfId="223"/>
    <cellStyle name="Normal 13 5 2" xfId="2066"/>
    <cellStyle name="Normal 13 5 3" xfId="3515"/>
    <cellStyle name="Normal 13 5 4" xfId="5000"/>
    <cellStyle name="Normal 13 5 5" xfId="6487"/>
    <cellStyle name="Normal 13 5 6" xfId="7923"/>
    <cellStyle name="Normal 13 50" xfId="1667"/>
    <cellStyle name="Normal 13 51" xfId="1712"/>
    <cellStyle name="Normal 13 52" xfId="1757"/>
    <cellStyle name="Normal 13 53" xfId="1802"/>
    <cellStyle name="Normal 13 54" xfId="1847"/>
    <cellStyle name="Normal 13 55" xfId="3415"/>
    <cellStyle name="Normal 13 56" xfId="4899"/>
    <cellStyle name="Normal 13 57" xfId="6386"/>
    <cellStyle name="Normal 13 58" xfId="8103"/>
    <cellStyle name="Normal 13 59" xfId="9496"/>
    <cellStyle name="Normal 13 59 2" xfId="9923"/>
    <cellStyle name="Normal 13 59 3" xfId="10131"/>
    <cellStyle name="Normal 13 59 4" xfId="10337"/>
    <cellStyle name="Normal 13 6" xfId="239"/>
    <cellStyle name="Normal 13 6 2" xfId="2082"/>
    <cellStyle name="Normal 13 6 3" xfId="3469"/>
    <cellStyle name="Normal 13 6 4" xfId="4892"/>
    <cellStyle name="Normal 13 6 5" xfId="6379"/>
    <cellStyle name="Normal 13 6 6" xfId="6596"/>
    <cellStyle name="Normal 13 60" xfId="9636"/>
    <cellStyle name="Normal 13 60 2" xfId="10005"/>
    <cellStyle name="Normal 13 60 3" xfId="10198"/>
    <cellStyle name="Normal 13 60 4" xfId="10404"/>
    <cellStyle name="Normal 13 61" xfId="9662"/>
    <cellStyle name="Normal 13 61 2" xfId="10416"/>
    <cellStyle name="Normal 13 62" xfId="9857"/>
    <cellStyle name="Normal 13 62 2" xfId="10431"/>
    <cellStyle name="Normal 13 63" xfId="10065"/>
    <cellStyle name="Normal 13 63 2" xfId="10440"/>
    <cellStyle name="Normal 13 64" xfId="10271"/>
    <cellStyle name="Normal 13 7" xfId="255"/>
    <cellStyle name="Normal 13 7 2" xfId="2098"/>
    <cellStyle name="Normal 13 7 3" xfId="3379"/>
    <cellStyle name="Normal 13 7 4" xfId="5176"/>
    <cellStyle name="Normal 13 7 5" xfId="6663"/>
    <cellStyle name="Normal 13 7 6" xfId="8072"/>
    <cellStyle name="Normal 13 8" xfId="271"/>
    <cellStyle name="Normal 13 8 2" xfId="2114"/>
    <cellStyle name="Normal 13 8 3" xfId="3599"/>
    <cellStyle name="Normal 13 8 4" xfId="5084"/>
    <cellStyle name="Normal 13 8 5" xfId="6571"/>
    <cellStyle name="Normal 13 8 6" xfId="7994"/>
    <cellStyle name="Normal 13 9" xfId="287"/>
    <cellStyle name="Normal 13 9 2" xfId="2130"/>
    <cellStyle name="Normal 13 9 3" xfId="3507"/>
    <cellStyle name="Normal 13 9 4" xfId="4992"/>
    <cellStyle name="Normal 13 9 5" xfId="6479"/>
    <cellStyle name="Normal 13 9 6" xfId="7915"/>
    <cellStyle name="Normal 14" xfId="9319"/>
    <cellStyle name="Normal 14 10" xfId="310"/>
    <cellStyle name="Normal 14 10 2" xfId="2153"/>
    <cellStyle name="Normal 14 10 3" xfId="3681"/>
    <cellStyle name="Normal 14 10 4" xfId="4900"/>
    <cellStyle name="Normal 14 10 5" xfId="6387"/>
    <cellStyle name="Normal 14 10 6" xfId="6641"/>
    <cellStyle name="Normal 14 11" xfId="332"/>
    <cellStyle name="Normal 14 11 2" xfId="2175"/>
    <cellStyle name="Normal 14 11 3" xfId="3703"/>
    <cellStyle name="Normal 14 11 4" xfId="3404"/>
    <cellStyle name="Normal 14 11 5" xfId="4932"/>
    <cellStyle name="Normal 14 11 6" xfId="6464"/>
    <cellStyle name="Normal 14 12" xfId="354"/>
    <cellStyle name="Normal 14 12 2" xfId="2197"/>
    <cellStyle name="Normal 14 12 3" xfId="3725"/>
    <cellStyle name="Normal 14 12 4" xfId="5212"/>
    <cellStyle name="Normal 14 12 5" xfId="6699"/>
    <cellStyle name="Normal 14 12 6" xfId="8144"/>
    <cellStyle name="Normal 14 13" xfId="376"/>
    <cellStyle name="Normal 14 13 2" xfId="2219"/>
    <cellStyle name="Normal 14 13 3" xfId="3747"/>
    <cellStyle name="Normal 14 13 4" xfId="5234"/>
    <cellStyle name="Normal 14 13 5" xfId="6721"/>
    <cellStyle name="Normal 14 13 6" xfId="8166"/>
    <cellStyle name="Normal 14 14" xfId="398"/>
    <cellStyle name="Normal 14 14 2" xfId="2241"/>
    <cellStyle name="Normal 14 14 3" xfId="3769"/>
    <cellStyle name="Normal 14 14 4" xfId="5256"/>
    <cellStyle name="Normal 14 14 5" xfId="6743"/>
    <cellStyle name="Normal 14 14 6" xfId="8188"/>
    <cellStyle name="Normal 14 15" xfId="420"/>
    <cellStyle name="Normal 14 15 2" xfId="2263"/>
    <cellStyle name="Normal 14 15 3" xfId="3791"/>
    <cellStyle name="Normal 14 15 4" xfId="5278"/>
    <cellStyle name="Normal 14 15 5" xfId="6765"/>
    <cellStyle name="Normal 14 15 6" xfId="8210"/>
    <cellStyle name="Normal 14 16" xfId="449"/>
    <cellStyle name="Normal 14 16 2" xfId="2292"/>
    <cellStyle name="Normal 14 16 3" xfId="3820"/>
    <cellStyle name="Normal 14 16 4" xfId="5307"/>
    <cellStyle name="Normal 14 16 5" xfId="6794"/>
    <cellStyle name="Normal 14 16 6" xfId="8239"/>
    <cellStyle name="Normal 14 17" xfId="478"/>
    <cellStyle name="Normal 14 17 2" xfId="2321"/>
    <cellStyle name="Normal 14 17 3" xfId="3849"/>
    <cellStyle name="Normal 14 17 4" xfId="5336"/>
    <cellStyle name="Normal 14 17 5" xfId="6823"/>
    <cellStyle name="Normal 14 17 6" xfId="8268"/>
    <cellStyle name="Normal 14 18" xfId="507"/>
    <cellStyle name="Normal 14 18 2" xfId="2350"/>
    <cellStyle name="Normal 14 18 3" xfId="3878"/>
    <cellStyle name="Normal 14 18 4" xfId="5365"/>
    <cellStyle name="Normal 14 18 5" xfId="6852"/>
    <cellStyle name="Normal 14 18 6" xfId="8297"/>
    <cellStyle name="Normal 14 19" xfId="536"/>
    <cellStyle name="Normal 14 19 2" xfId="2379"/>
    <cellStyle name="Normal 14 19 3" xfId="3907"/>
    <cellStyle name="Normal 14 19 4" xfId="5394"/>
    <cellStyle name="Normal 14 19 5" xfId="6881"/>
    <cellStyle name="Normal 14 19 6" xfId="8326"/>
    <cellStyle name="Normal 14 2" xfId="176"/>
    <cellStyle name="Normal 14 2 2" xfId="2019"/>
    <cellStyle name="Normal 14 2 3" xfId="3434"/>
    <cellStyle name="Normal 14 2 4" xfId="4893"/>
    <cellStyle name="Normal 14 2 5" xfId="6380"/>
    <cellStyle name="Normal 14 2 6" xfId="8122"/>
    <cellStyle name="Normal 14 2 7" xfId="10031"/>
    <cellStyle name="Normal 14 20" xfId="565"/>
    <cellStyle name="Normal 14 20 2" xfId="2408"/>
    <cellStyle name="Normal 14 20 3" xfId="3936"/>
    <cellStyle name="Normal 14 20 4" xfId="5423"/>
    <cellStyle name="Normal 14 20 5" xfId="6910"/>
    <cellStyle name="Normal 14 20 6" xfId="8355"/>
    <cellStyle name="Normal 14 21" xfId="594"/>
    <cellStyle name="Normal 14 21 2" xfId="2437"/>
    <cellStyle name="Normal 14 21 3" xfId="3965"/>
    <cellStyle name="Normal 14 21 4" xfId="5452"/>
    <cellStyle name="Normal 14 21 5" xfId="6939"/>
    <cellStyle name="Normal 14 21 6" xfId="8384"/>
    <cellStyle name="Normal 14 22" xfId="624"/>
    <cellStyle name="Normal 14 22 2" xfId="2467"/>
    <cellStyle name="Normal 14 22 3" xfId="3995"/>
    <cellStyle name="Normal 14 22 4" xfId="5482"/>
    <cellStyle name="Normal 14 22 5" xfId="6969"/>
    <cellStyle name="Normal 14 22 6" xfId="8414"/>
    <cellStyle name="Normal 14 23" xfId="654"/>
    <cellStyle name="Normal 14 23 2" xfId="2497"/>
    <cellStyle name="Normal 14 23 3" xfId="4025"/>
    <cellStyle name="Normal 14 23 4" xfId="5512"/>
    <cellStyle name="Normal 14 23 5" xfId="6999"/>
    <cellStyle name="Normal 14 23 6" xfId="8444"/>
    <cellStyle name="Normal 14 24" xfId="684"/>
    <cellStyle name="Normal 14 24 2" xfId="2527"/>
    <cellStyle name="Normal 14 24 3" xfId="4055"/>
    <cellStyle name="Normal 14 24 4" xfId="5542"/>
    <cellStyle name="Normal 14 24 5" xfId="7029"/>
    <cellStyle name="Normal 14 24 6" xfId="8474"/>
    <cellStyle name="Normal 14 25" xfId="714"/>
    <cellStyle name="Normal 14 25 2" xfId="2557"/>
    <cellStyle name="Normal 14 25 3" xfId="4085"/>
    <cellStyle name="Normal 14 25 4" xfId="5572"/>
    <cellStyle name="Normal 14 25 5" xfId="7059"/>
    <cellStyle name="Normal 14 25 6" xfId="8504"/>
    <cellStyle name="Normal 14 26" xfId="744"/>
    <cellStyle name="Normal 14 26 2" xfId="2587"/>
    <cellStyle name="Normal 14 26 3" xfId="4115"/>
    <cellStyle name="Normal 14 26 4" xfId="5602"/>
    <cellStyle name="Normal 14 26 5" xfId="7089"/>
    <cellStyle name="Normal 14 26 6" xfId="8534"/>
    <cellStyle name="Normal 14 27" xfId="774"/>
    <cellStyle name="Normal 14 27 2" xfId="2617"/>
    <cellStyle name="Normal 14 27 3" xfId="4145"/>
    <cellStyle name="Normal 14 27 4" xfId="5632"/>
    <cellStyle name="Normal 14 27 5" xfId="7119"/>
    <cellStyle name="Normal 14 27 6" xfId="8564"/>
    <cellStyle name="Normal 14 28" xfId="808"/>
    <cellStyle name="Normal 14 28 2" xfId="2651"/>
    <cellStyle name="Normal 14 28 3" xfId="4179"/>
    <cellStyle name="Normal 14 28 4" xfId="5666"/>
    <cellStyle name="Normal 14 28 5" xfId="7153"/>
    <cellStyle name="Normal 14 28 6" xfId="8598"/>
    <cellStyle name="Normal 14 29" xfId="842"/>
    <cellStyle name="Normal 14 29 2" xfId="2685"/>
    <cellStyle name="Normal 14 29 3" xfId="4213"/>
    <cellStyle name="Normal 14 29 4" xfId="5700"/>
    <cellStyle name="Normal 14 29 5" xfId="7187"/>
    <cellStyle name="Normal 14 29 6" xfId="8632"/>
    <cellStyle name="Normal 14 3" xfId="192"/>
    <cellStyle name="Normal 14 3 2" xfId="2035"/>
    <cellStyle name="Normal 14 3 3" xfId="3653"/>
    <cellStyle name="Normal 14 3 4" xfId="5139"/>
    <cellStyle name="Normal 14 3 5" xfId="6626"/>
    <cellStyle name="Normal 14 3 6" xfId="8042"/>
    <cellStyle name="Normal 14 30" xfId="876"/>
    <cellStyle name="Normal 14 30 2" xfId="2719"/>
    <cellStyle name="Normal 14 30 3" xfId="4247"/>
    <cellStyle name="Normal 14 30 4" xfId="5734"/>
    <cellStyle name="Normal 14 30 5" xfId="7221"/>
    <cellStyle name="Normal 14 30 6" xfId="8666"/>
    <cellStyle name="Normal 14 31" xfId="910"/>
    <cellStyle name="Normal 14 31 2" xfId="2753"/>
    <cellStyle name="Normal 14 31 3" xfId="4281"/>
    <cellStyle name="Normal 14 31 4" xfId="5768"/>
    <cellStyle name="Normal 14 31 5" xfId="7255"/>
    <cellStyle name="Normal 14 31 6" xfId="8700"/>
    <cellStyle name="Normal 14 32" xfId="944"/>
    <cellStyle name="Normal 14 32 2" xfId="2787"/>
    <cellStyle name="Normal 14 32 3" xfId="4315"/>
    <cellStyle name="Normal 14 32 4" xfId="5802"/>
    <cellStyle name="Normal 14 32 5" xfId="7289"/>
    <cellStyle name="Normal 14 32 6" xfId="8734"/>
    <cellStyle name="Normal 14 33" xfId="978"/>
    <cellStyle name="Normal 14 33 2" xfId="2821"/>
    <cellStyle name="Normal 14 33 3" xfId="4349"/>
    <cellStyle name="Normal 14 33 4" xfId="5836"/>
    <cellStyle name="Normal 14 33 5" xfId="7323"/>
    <cellStyle name="Normal 14 33 6" xfId="8768"/>
    <cellStyle name="Normal 14 34" xfId="1015"/>
    <cellStyle name="Normal 14 34 2" xfId="2858"/>
    <cellStyle name="Normal 14 34 3" xfId="4386"/>
    <cellStyle name="Normal 14 34 4" xfId="5873"/>
    <cellStyle name="Normal 14 34 5" xfId="7360"/>
    <cellStyle name="Normal 14 34 6" xfId="8805"/>
    <cellStyle name="Normal 14 35" xfId="1052"/>
    <cellStyle name="Normal 14 35 2" xfId="2895"/>
    <cellStyle name="Normal 14 35 3" xfId="4423"/>
    <cellStyle name="Normal 14 35 4" xfId="5910"/>
    <cellStyle name="Normal 14 35 5" xfId="7397"/>
    <cellStyle name="Normal 14 35 6" xfId="8842"/>
    <cellStyle name="Normal 14 36" xfId="1089"/>
    <cellStyle name="Normal 14 36 2" xfId="2932"/>
    <cellStyle name="Normal 14 36 3" xfId="4460"/>
    <cellStyle name="Normal 14 36 4" xfId="5947"/>
    <cellStyle name="Normal 14 36 5" xfId="7434"/>
    <cellStyle name="Normal 14 36 6" xfId="8879"/>
    <cellStyle name="Normal 14 37" xfId="1126"/>
    <cellStyle name="Normal 14 37 2" xfId="2969"/>
    <cellStyle name="Normal 14 37 3" xfId="4497"/>
    <cellStyle name="Normal 14 37 4" xfId="5984"/>
    <cellStyle name="Normal 14 37 5" xfId="7471"/>
    <cellStyle name="Normal 14 37 6" xfId="8916"/>
    <cellStyle name="Normal 14 38" xfId="1163"/>
    <cellStyle name="Normal 14 38 2" xfId="3006"/>
    <cellStyle name="Normal 14 38 3" xfId="4534"/>
    <cellStyle name="Normal 14 38 4" xfId="6021"/>
    <cellStyle name="Normal 14 38 5" xfId="7508"/>
    <cellStyle name="Normal 14 38 6" xfId="8953"/>
    <cellStyle name="Normal 14 39" xfId="1200"/>
    <cellStyle name="Normal 14 39 2" xfId="3043"/>
    <cellStyle name="Normal 14 39 3" xfId="4571"/>
    <cellStyle name="Normal 14 39 4" xfId="6058"/>
    <cellStyle name="Normal 14 39 5" xfId="7545"/>
    <cellStyle name="Normal 14 39 6" xfId="8990"/>
    <cellStyle name="Normal 14 4" xfId="208"/>
    <cellStyle name="Normal 14 4 2" xfId="2051"/>
    <cellStyle name="Normal 14 4 3" xfId="3562"/>
    <cellStyle name="Normal 14 4 4" xfId="5047"/>
    <cellStyle name="Normal 14 4 5" xfId="6534"/>
    <cellStyle name="Normal 14 4 6" xfId="7963"/>
    <cellStyle name="Normal 14 40" xfId="1238"/>
    <cellStyle name="Normal 14 40 2" xfId="3081"/>
    <cellStyle name="Normal 14 40 3" xfId="4609"/>
    <cellStyle name="Normal 14 40 4" xfId="6096"/>
    <cellStyle name="Normal 14 40 5" xfId="7583"/>
    <cellStyle name="Normal 14 40 6" xfId="9028"/>
    <cellStyle name="Normal 14 41" xfId="1276"/>
    <cellStyle name="Normal 14 41 2" xfId="3119"/>
    <cellStyle name="Normal 14 41 3" xfId="4647"/>
    <cellStyle name="Normal 14 41 4" xfId="6134"/>
    <cellStyle name="Normal 14 41 5" xfId="7621"/>
    <cellStyle name="Normal 14 41 6" xfId="9066"/>
    <cellStyle name="Normal 14 42" xfId="1317"/>
    <cellStyle name="Normal 14 42 2" xfId="3160"/>
    <cellStyle name="Normal 14 42 3" xfId="4688"/>
    <cellStyle name="Normal 14 42 4" xfId="6175"/>
    <cellStyle name="Normal 14 42 5" xfId="7662"/>
    <cellStyle name="Normal 14 42 6" xfId="9107"/>
    <cellStyle name="Normal 14 43" xfId="1360"/>
    <cellStyle name="Normal 14 43 2" xfId="3203"/>
    <cellStyle name="Normal 14 43 3" xfId="4731"/>
    <cellStyle name="Normal 14 43 4" xfId="6218"/>
    <cellStyle name="Normal 14 43 5" xfId="7705"/>
    <cellStyle name="Normal 14 43 6" xfId="9150"/>
    <cellStyle name="Normal 14 44" xfId="1403"/>
    <cellStyle name="Normal 14 44 2" xfId="3246"/>
    <cellStyle name="Normal 14 44 3" xfId="4774"/>
    <cellStyle name="Normal 14 44 4" xfId="6261"/>
    <cellStyle name="Normal 14 44 5" xfId="7748"/>
    <cellStyle name="Normal 14 44 6" xfId="9193"/>
    <cellStyle name="Normal 14 45" xfId="1446"/>
    <cellStyle name="Normal 14 45 2" xfId="3289"/>
    <cellStyle name="Normal 14 45 3" xfId="4817"/>
    <cellStyle name="Normal 14 45 4" xfId="6304"/>
    <cellStyle name="Normal 14 45 5" xfId="7791"/>
    <cellStyle name="Normal 14 45 6" xfId="9236"/>
    <cellStyle name="Normal 14 46" xfId="1489"/>
    <cellStyle name="Normal 14 46 2" xfId="3332"/>
    <cellStyle name="Normal 14 46 3" xfId="4860"/>
    <cellStyle name="Normal 14 46 4" xfId="6347"/>
    <cellStyle name="Normal 14 46 5" xfId="7834"/>
    <cellStyle name="Normal 14 46 6" xfId="9279"/>
    <cellStyle name="Normal 14 47" xfId="1533"/>
    <cellStyle name="Normal 14 48" xfId="1578"/>
    <cellStyle name="Normal 14 49" xfId="1623"/>
    <cellStyle name="Normal 14 5" xfId="224"/>
    <cellStyle name="Normal 14 5 2" xfId="2067"/>
    <cellStyle name="Normal 14 5 3" xfId="3470"/>
    <cellStyle name="Normal 14 5 4" xfId="4955"/>
    <cellStyle name="Normal 14 5 5" xfId="6442"/>
    <cellStyle name="Normal 14 5 6" xfId="7885"/>
    <cellStyle name="Normal 14 50" xfId="1668"/>
    <cellStyle name="Normal 14 51" xfId="1713"/>
    <cellStyle name="Normal 14 52" xfId="1758"/>
    <cellStyle name="Normal 14 53" xfId="1803"/>
    <cellStyle name="Normal 14 54" xfId="1848"/>
    <cellStyle name="Normal 14 55" xfId="3370"/>
    <cellStyle name="Normal 14 56" xfId="5167"/>
    <cellStyle name="Normal 14 57" xfId="6654"/>
    <cellStyle name="Normal 14 58" xfId="8063"/>
    <cellStyle name="Normal 14 59" xfId="9497"/>
    <cellStyle name="Normal 14 59 2" xfId="9924"/>
    <cellStyle name="Normal 14 59 3" xfId="10132"/>
    <cellStyle name="Normal 14 59 4" xfId="10338"/>
    <cellStyle name="Normal 14 6" xfId="240"/>
    <cellStyle name="Normal 14 6 2" xfId="2083"/>
    <cellStyle name="Normal 14 6 3" xfId="3426"/>
    <cellStyle name="Normal 14 6 4" xfId="3534"/>
    <cellStyle name="Normal 14 6 5" xfId="5109"/>
    <cellStyle name="Normal 14 6 6" xfId="8114"/>
    <cellStyle name="Normal 14 60" xfId="9637"/>
    <cellStyle name="Normal 14 60 2" xfId="10006"/>
    <cellStyle name="Normal 14 61" xfId="9660"/>
    <cellStyle name="Normal 14 61 2" xfId="10441"/>
    <cellStyle name="Normal 14 62" xfId="9858"/>
    <cellStyle name="Normal 14 63" xfId="10066"/>
    <cellStyle name="Normal 14 64" xfId="10272"/>
    <cellStyle name="Normal 14 7" xfId="256"/>
    <cellStyle name="Normal 14 7 2" xfId="2099"/>
    <cellStyle name="Normal 14 7 3" xfId="3645"/>
    <cellStyle name="Normal 14 7 4" xfId="5131"/>
    <cellStyle name="Normal 14 7 5" xfId="6618"/>
    <cellStyle name="Normal 14 7 6" xfId="8034"/>
    <cellStyle name="Normal 14 8" xfId="272"/>
    <cellStyle name="Normal 14 8 2" xfId="2115"/>
    <cellStyle name="Normal 14 8 3" xfId="3554"/>
    <cellStyle name="Normal 14 8 4" xfId="5039"/>
    <cellStyle name="Normal 14 8 5" xfId="6526"/>
    <cellStyle name="Normal 14 8 6" xfId="7955"/>
    <cellStyle name="Normal 14 9" xfId="288"/>
    <cellStyle name="Normal 14 9 2" xfId="2131"/>
    <cellStyle name="Normal 14 9 3" xfId="3462"/>
    <cellStyle name="Normal 14 9 4" xfId="4947"/>
    <cellStyle name="Normal 14 9 5" xfId="6434"/>
    <cellStyle name="Normal 14 9 6" xfId="7877"/>
    <cellStyle name="Normal 15" xfId="9321"/>
    <cellStyle name="Normal 15 10" xfId="311"/>
    <cellStyle name="Normal 15 10 2" xfId="2154"/>
    <cellStyle name="Normal 15 10 3" xfId="3682"/>
    <cellStyle name="Normal 15 10 4" xfId="3579"/>
    <cellStyle name="Normal 15 10 5" xfId="5154"/>
    <cellStyle name="Normal 15 10 6" xfId="6686"/>
    <cellStyle name="Normal 15 11" xfId="333"/>
    <cellStyle name="Normal 15 11 2" xfId="2176"/>
    <cellStyle name="Normal 15 11 3" xfId="3704"/>
    <cellStyle name="Normal 15 11 4" xfId="3447"/>
    <cellStyle name="Normal 15 11 5" xfId="4977"/>
    <cellStyle name="Normal 15 11 6" xfId="6509"/>
    <cellStyle name="Normal 15 12" xfId="355"/>
    <cellStyle name="Normal 15 12 2" xfId="2198"/>
    <cellStyle name="Normal 15 12 3" xfId="3726"/>
    <cellStyle name="Normal 15 12 4" xfId="5213"/>
    <cellStyle name="Normal 15 12 5" xfId="6700"/>
    <cellStyle name="Normal 15 12 6" xfId="8145"/>
    <cellStyle name="Normal 15 13" xfId="377"/>
    <cellStyle name="Normal 15 13 2" xfId="2220"/>
    <cellStyle name="Normal 15 13 3" xfId="3748"/>
    <cellStyle name="Normal 15 13 4" xfId="5235"/>
    <cellStyle name="Normal 15 13 5" xfId="6722"/>
    <cellStyle name="Normal 15 13 6" xfId="8167"/>
    <cellStyle name="Normal 15 14" xfId="399"/>
    <cellStyle name="Normal 15 14 2" xfId="2242"/>
    <cellStyle name="Normal 15 14 3" xfId="3770"/>
    <cellStyle name="Normal 15 14 4" xfId="5257"/>
    <cellStyle name="Normal 15 14 5" xfId="6744"/>
    <cellStyle name="Normal 15 14 6" xfId="8189"/>
    <cellStyle name="Normal 15 15" xfId="421"/>
    <cellStyle name="Normal 15 15 2" xfId="2264"/>
    <cellStyle name="Normal 15 15 3" xfId="3792"/>
    <cellStyle name="Normal 15 15 4" xfId="5279"/>
    <cellStyle name="Normal 15 15 5" xfId="6766"/>
    <cellStyle name="Normal 15 15 6" xfId="8211"/>
    <cellStyle name="Normal 15 16" xfId="450"/>
    <cellStyle name="Normal 15 16 2" xfId="2293"/>
    <cellStyle name="Normal 15 16 3" xfId="3821"/>
    <cellStyle name="Normal 15 16 4" xfId="5308"/>
    <cellStyle name="Normal 15 16 5" xfId="6795"/>
    <cellStyle name="Normal 15 16 6" xfId="8240"/>
    <cellStyle name="Normal 15 17" xfId="479"/>
    <cellStyle name="Normal 15 17 2" xfId="2322"/>
    <cellStyle name="Normal 15 17 3" xfId="3850"/>
    <cellStyle name="Normal 15 17 4" xfId="5337"/>
    <cellStyle name="Normal 15 17 5" xfId="6824"/>
    <cellStyle name="Normal 15 17 6" xfId="8269"/>
    <cellStyle name="Normal 15 18" xfId="508"/>
    <cellStyle name="Normal 15 18 2" xfId="2351"/>
    <cellStyle name="Normal 15 18 3" xfId="3879"/>
    <cellStyle name="Normal 15 18 4" xfId="5366"/>
    <cellStyle name="Normal 15 18 5" xfId="6853"/>
    <cellStyle name="Normal 15 18 6" xfId="8298"/>
    <cellStyle name="Normal 15 19" xfId="537"/>
    <cellStyle name="Normal 15 19 2" xfId="2380"/>
    <cellStyle name="Normal 15 19 3" xfId="3908"/>
    <cellStyle name="Normal 15 19 4" xfId="5395"/>
    <cellStyle name="Normal 15 19 5" xfId="6882"/>
    <cellStyle name="Normal 15 19 6" xfId="8327"/>
    <cellStyle name="Normal 15 2" xfId="177"/>
    <cellStyle name="Normal 15 2 2" xfId="2020"/>
    <cellStyle name="Normal 15 2 3" xfId="3389"/>
    <cellStyle name="Normal 15 2 4" xfId="5186"/>
    <cellStyle name="Normal 15 2 5" xfId="6673"/>
    <cellStyle name="Normal 15 2 6" xfId="8082"/>
    <cellStyle name="Normal 15 2 7" xfId="10032"/>
    <cellStyle name="Normal 15 20" xfId="566"/>
    <cellStyle name="Normal 15 20 2" xfId="2409"/>
    <cellStyle name="Normal 15 20 3" xfId="3937"/>
    <cellStyle name="Normal 15 20 4" xfId="5424"/>
    <cellStyle name="Normal 15 20 5" xfId="6911"/>
    <cellStyle name="Normal 15 20 6" xfId="8356"/>
    <cellStyle name="Normal 15 21" xfId="595"/>
    <cellStyle name="Normal 15 21 2" xfId="2438"/>
    <cellStyle name="Normal 15 21 3" xfId="3966"/>
    <cellStyle name="Normal 15 21 4" xfId="5453"/>
    <cellStyle name="Normal 15 21 5" xfId="6940"/>
    <cellStyle name="Normal 15 21 6" xfId="8385"/>
    <cellStyle name="Normal 15 22" xfId="625"/>
    <cellStyle name="Normal 15 22 2" xfId="2468"/>
    <cellStyle name="Normal 15 22 3" xfId="3996"/>
    <cellStyle name="Normal 15 22 4" xfId="5483"/>
    <cellStyle name="Normal 15 22 5" xfId="6970"/>
    <cellStyle name="Normal 15 22 6" xfId="8415"/>
    <cellStyle name="Normal 15 23" xfId="655"/>
    <cellStyle name="Normal 15 23 2" xfId="2498"/>
    <cellStyle name="Normal 15 23 3" xfId="4026"/>
    <cellStyle name="Normal 15 23 4" xfId="5513"/>
    <cellStyle name="Normal 15 23 5" xfId="7000"/>
    <cellStyle name="Normal 15 23 6" xfId="8445"/>
    <cellStyle name="Normal 15 24" xfId="685"/>
    <cellStyle name="Normal 15 24 2" xfId="2528"/>
    <cellStyle name="Normal 15 24 3" xfId="4056"/>
    <cellStyle name="Normal 15 24 4" xfId="5543"/>
    <cellStyle name="Normal 15 24 5" xfId="7030"/>
    <cellStyle name="Normal 15 24 6" xfId="8475"/>
    <cellStyle name="Normal 15 25" xfId="715"/>
    <cellStyle name="Normal 15 25 2" xfId="2558"/>
    <cellStyle name="Normal 15 25 3" xfId="4086"/>
    <cellStyle name="Normal 15 25 4" xfId="5573"/>
    <cellStyle name="Normal 15 25 5" xfId="7060"/>
    <cellStyle name="Normal 15 25 6" xfId="8505"/>
    <cellStyle name="Normal 15 26" xfId="745"/>
    <cellStyle name="Normal 15 26 2" xfId="2588"/>
    <cellStyle name="Normal 15 26 3" xfId="4116"/>
    <cellStyle name="Normal 15 26 4" xfId="5603"/>
    <cellStyle name="Normal 15 26 5" xfId="7090"/>
    <cellStyle name="Normal 15 26 6" xfId="8535"/>
    <cellStyle name="Normal 15 27" xfId="775"/>
    <cellStyle name="Normal 15 27 2" xfId="2618"/>
    <cellStyle name="Normal 15 27 3" xfId="4146"/>
    <cellStyle name="Normal 15 27 4" xfId="5633"/>
    <cellStyle name="Normal 15 27 5" xfId="7120"/>
    <cellStyle name="Normal 15 27 6" xfId="8565"/>
    <cellStyle name="Normal 15 28" xfId="809"/>
    <cellStyle name="Normal 15 28 2" xfId="2652"/>
    <cellStyle name="Normal 15 28 3" xfId="4180"/>
    <cellStyle name="Normal 15 28 4" xfId="5667"/>
    <cellStyle name="Normal 15 28 5" xfId="7154"/>
    <cellStyle name="Normal 15 28 6" xfId="8599"/>
    <cellStyle name="Normal 15 29" xfId="843"/>
    <cellStyle name="Normal 15 29 2" xfId="2686"/>
    <cellStyle name="Normal 15 29 3" xfId="4214"/>
    <cellStyle name="Normal 15 29 4" xfId="5701"/>
    <cellStyle name="Normal 15 29 5" xfId="7188"/>
    <cellStyle name="Normal 15 29 6" xfId="8633"/>
    <cellStyle name="Normal 15 3" xfId="193"/>
    <cellStyle name="Normal 15 3 2" xfId="2036"/>
    <cellStyle name="Normal 15 3 3" xfId="3609"/>
    <cellStyle name="Normal 15 3 4" xfId="5094"/>
    <cellStyle name="Normal 15 3 5" xfId="6581"/>
    <cellStyle name="Normal 15 3 6" xfId="8004"/>
    <cellStyle name="Normal 15 30" xfId="877"/>
    <cellStyle name="Normal 15 30 2" xfId="2720"/>
    <cellStyle name="Normal 15 30 3" xfId="4248"/>
    <cellStyle name="Normal 15 30 4" xfId="5735"/>
    <cellStyle name="Normal 15 30 5" xfId="7222"/>
    <cellStyle name="Normal 15 30 6" xfId="8667"/>
    <cellStyle name="Normal 15 31" xfId="911"/>
    <cellStyle name="Normal 15 31 2" xfId="2754"/>
    <cellStyle name="Normal 15 31 3" xfId="4282"/>
    <cellStyle name="Normal 15 31 4" xfId="5769"/>
    <cellStyle name="Normal 15 31 5" xfId="7256"/>
    <cellStyle name="Normal 15 31 6" xfId="8701"/>
    <cellStyle name="Normal 15 32" xfId="945"/>
    <cellStyle name="Normal 15 32 2" xfId="2788"/>
    <cellStyle name="Normal 15 32 3" xfId="4316"/>
    <cellStyle name="Normal 15 32 4" xfId="5803"/>
    <cellStyle name="Normal 15 32 5" xfId="7290"/>
    <cellStyle name="Normal 15 32 6" xfId="8735"/>
    <cellStyle name="Normal 15 33" xfId="979"/>
    <cellStyle name="Normal 15 33 2" xfId="2822"/>
    <cellStyle name="Normal 15 33 3" xfId="4350"/>
    <cellStyle name="Normal 15 33 4" xfId="5837"/>
    <cellStyle name="Normal 15 33 5" xfId="7324"/>
    <cellStyle name="Normal 15 33 6" xfId="8769"/>
    <cellStyle name="Normal 15 34" xfId="1016"/>
    <cellStyle name="Normal 15 34 2" xfId="2859"/>
    <cellStyle name="Normal 15 34 3" xfId="4387"/>
    <cellStyle name="Normal 15 34 4" xfId="5874"/>
    <cellStyle name="Normal 15 34 5" xfId="7361"/>
    <cellStyle name="Normal 15 34 6" xfId="8806"/>
    <cellStyle name="Normal 15 35" xfId="1053"/>
    <cellStyle name="Normal 15 35 2" xfId="2896"/>
    <cellStyle name="Normal 15 35 3" xfId="4424"/>
    <cellStyle name="Normal 15 35 4" xfId="5911"/>
    <cellStyle name="Normal 15 35 5" xfId="7398"/>
    <cellStyle name="Normal 15 35 6" xfId="8843"/>
    <cellStyle name="Normal 15 36" xfId="1090"/>
    <cellStyle name="Normal 15 36 2" xfId="2933"/>
    <cellStyle name="Normal 15 36 3" xfId="4461"/>
    <cellStyle name="Normal 15 36 4" xfId="5948"/>
    <cellStyle name="Normal 15 36 5" xfId="7435"/>
    <cellStyle name="Normal 15 36 6" xfId="8880"/>
    <cellStyle name="Normal 15 37" xfId="1127"/>
    <cellStyle name="Normal 15 37 2" xfId="2970"/>
    <cellStyle name="Normal 15 37 3" xfId="4498"/>
    <cellStyle name="Normal 15 37 4" xfId="5985"/>
    <cellStyle name="Normal 15 37 5" xfId="7472"/>
    <cellStyle name="Normal 15 37 6" xfId="8917"/>
    <cellStyle name="Normal 15 38" xfId="1164"/>
    <cellStyle name="Normal 15 38 2" xfId="3007"/>
    <cellStyle name="Normal 15 38 3" xfId="4535"/>
    <cellStyle name="Normal 15 38 4" xfId="6022"/>
    <cellStyle name="Normal 15 38 5" xfId="7509"/>
    <cellStyle name="Normal 15 38 6" xfId="8954"/>
    <cellStyle name="Normal 15 39" xfId="1201"/>
    <cellStyle name="Normal 15 39 2" xfId="3044"/>
    <cellStyle name="Normal 15 39 3" xfId="4572"/>
    <cellStyle name="Normal 15 39 4" xfId="6059"/>
    <cellStyle name="Normal 15 39 5" xfId="7546"/>
    <cellStyle name="Normal 15 39 6" xfId="8991"/>
    <cellStyle name="Normal 15 4" xfId="209"/>
    <cellStyle name="Normal 15 4 2" xfId="2052"/>
    <cellStyle name="Normal 15 4 3" xfId="3517"/>
    <cellStyle name="Normal 15 4 4" xfId="5002"/>
    <cellStyle name="Normal 15 4 5" xfId="6489"/>
    <cellStyle name="Normal 15 4 6" xfId="7925"/>
    <cellStyle name="Normal 15 40" xfId="1239"/>
    <cellStyle name="Normal 15 40 2" xfId="3082"/>
    <cellStyle name="Normal 15 40 3" xfId="4610"/>
    <cellStyle name="Normal 15 40 4" xfId="6097"/>
    <cellStyle name="Normal 15 40 5" xfId="7584"/>
    <cellStyle name="Normal 15 40 6" xfId="9029"/>
    <cellStyle name="Normal 15 41" xfId="1277"/>
    <cellStyle name="Normal 15 41 2" xfId="3120"/>
    <cellStyle name="Normal 15 41 3" xfId="4648"/>
    <cellStyle name="Normal 15 41 4" xfId="6135"/>
    <cellStyle name="Normal 15 41 5" xfId="7622"/>
    <cellStyle name="Normal 15 41 6" xfId="9067"/>
    <cellStyle name="Normal 15 42" xfId="1318"/>
    <cellStyle name="Normal 15 42 2" xfId="3161"/>
    <cellStyle name="Normal 15 42 3" xfId="4689"/>
    <cellStyle name="Normal 15 42 4" xfId="6176"/>
    <cellStyle name="Normal 15 42 5" xfId="7663"/>
    <cellStyle name="Normal 15 42 6" xfId="9108"/>
    <cellStyle name="Normal 15 43" xfId="1361"/>
    <cellStyle name="Normal 15 43 2" xfId="3204"/>
    <cellStyle name="Normal 15 43 3" xfId="4732"/>
    <cellStyle name="Normal 15 43 4" xfId="6219"/>
    <cellStyle name="Normal 15 43 5" xfId="7706"/>
    <cellStyle name="Normal 15 43 6" xfId="9151"/>
    <cellStyle name="Normal 15 44" xfId="1404"/>
    <cellStyle name="Normal 15 44 2" xfId="3247"/>
    <cellStyle name="Normal 15 44 3" xfId="4775"/>
    <cellStyle name="Normal 15 44 4" xfId="6262"/>
    <cellStyle name="Normal 15 44 5" xfId="7749"/>
    <cellStyle name="Normal 15 44 6" xfId="9194"/>
    <cellStyle name="Normal 15 45" xfId="1447"/>
    <cellStyle name="Normal 15 45 2" xfId="3290"/>
    <cellStyle name="Normal 15 45 3" xfId="4818"/>
    <cellStyle name="Normal 15 45 4" xfId="6305"/>
    <cellStyle name="Normal 15 45 5" xfId="7792"/>
    <cellStyle name="Normal 15 45 6" xfId="9237"/>
    <cellStyle name="Normal 15 46" xfId="1490"/>
    <cellStyle name="Normal 15 46 2" xfId="3333"/>
    <cellStyle name="Normal 15 46 3" xfId="4861"/>
    <cellStyle name="Normal 15 46 4" xfId="6348"/>
    <cellStyle name="Normal 15 46 5" xfId="7835"/>
    <cellStyle name="Normal 15 46 6" xfId="9280"/>
    <cellStyle name="Normal 15 47" xfId="1534"/>
    <cellStyle name="Normal 15 48" xfId="1579"/>
    <cellStyle name="Normal 15 49" xfId="1624"/>
    <cellStyle name="Normal 15 5" xfId="225"/>
    <cellStyle name="Normal 15 5 2" xfId="2068"/>
    <cellStyle name="Normal 15 5 3" xfId="3427"/>
    <cellStyle name="Normal 15 5 4" xfId="4911"/>
    <cellStyle name="Normal 15 5 5" xfId="6398"/>
    <cellStyle name="Normal 15 5 6" xfId="8115"/>
    <cellStyle name="Normal 15 50" xfId="1669"/>
    <cellStyle name="Normal 15 51" xfId="1714"/>
    <cellStyle name="Normal 15 52" xfId="1759"/>
    <cellStyle name="Normal 15 53" xfId="1804"/>
    <cellStyle name="Normal 15 54" xfId="1849"/>
    <cellStyle name="Normal 15 55" xfId="3637"/>
    <cellStyle name="Normal 15 56" xfId="5122"/>
    <cellStyle name="Normal 15 57" xfId="6609"/>
    <cellStyle name="Normal 15 58" xfId="8025"/>
    <cellStyle name="Normal 15 59" xfId="9498"/>
    <cellStyle name="Normal 15 59 2" xfId="9925"/>
    <cellStyle name="Normal 15 59 3" xfId="10133"/>
    <cellStyle name="Normal 15 59 4" xfId="10339"/>
    <cellStyle name="Normal 15 6" xfId="241"/>
    <cellStyle name="Normal 15 6 2" xfId="2084"/>
    <cellStyle name="Normal 15 6 3" xfId="3381"/>
    <cellStyle name="Normal 15 6 4" xfId="5178"/>
    <cellStyle name="Normal 15 6 5" xfId="6665"/>
    <cellStyle name="Normal 15 6 6" xfId="8074"/>
    <cellStyle name="Normal 15 60" xfId="9638"/>
    <cellStyle name="Normal 15 61" xfId="9658"/>
    <cellStyle name="Normal 15 61 2" xfId="10442"/>
    <cellStyle name="Normal 15 62" xfId="9859"/>
    <cellStyle name="Normal 15 63" xfId="10067"/>
    <cellStyle name="Normal 15 64" xfId="10273"/>
    <cellStyle name="Normal 15 7" xfId="257"/>
    <cellStyle name="Normal 15 7 2" xfId="2100"/>
    <cellStyle name="Normal 15 7 3" xfId="3601"/>
    <cellStyle name="Normal 15 7 4" xfId="5086"/>
    <cellStyle name="Normal 15 7 5" xfId="6573"/>
    <cellStyle name="Normal 15 7 6" xfId="7996"/>
    <cellStyle name="Normal 15 8" xfId="273"/>
    <cellStyle name="Normal 15 8 2" xfId="2116"/>
    <cellStyle name="Normal 15 8 3" xfId="3509"/>
    <cellStyle name="Normal 15 8 4" xfId="4994"/>
    <cellStyle name="Normal 15 8 5" xfId="6481"/>
    <cellStyle name="Normal 15 8 6" xfId="7917"/>
    <cellStyle name="Normal 15 9" xfId="289"/>
    <cellStyle name="Normal 15 9 2" xfId="2132"/>
    <cellStyle name="Normal 15 9 3" xfId="3419"/>
    <cellStyle name="Normal 15 9 4" xfId="4903"/>
    <cellStyle name="Normal 15 9 5" xfId="6390"/>
    <cellStyle name="Normal 15 9 6" xfId="8107"/>
    <cellStyle name="Normal 16" xfId="9322"/>
    <cellStyle name="Normal 16 10" xfId="312"/>
    <cellStyle name="Normal 16 10 2" xfId="2155"/>
    <cellStyle name="Normal 16 10 3" xfId="3683"/>
    <cellStyle name="Normal 16 10 4" xfId="3624"/>
    <cellStyle name="Normal 16 10 5" xfId="5199"/>
    <cellStyle name="Normal 16 10 6" xfId="6416"/>
    <cellStyle name="Normal 16 11" xfId="334"/>
    <cellStyle name="Normal 16 11 2" xfId="2177"/>
    <cellStyle name="Normal 16 11 3" xfId="3705"/>
    <cellStyle name="Normal 16 11 4" xfId="3538"/>
    <cellStyle name="Normal 16 11 5" xfId="5022"/>
    <cellStyle name="Normal 16 11 6" xfId="6555"/>
    <cellStyle name="Normal 16 12" xfId="356"/>
    <cellStyle name="Normal 16 12 2" xfId="2199"/>
    <cellStyle name="Normal 16 12 3" xfId="3727"/>
    <cellStyle name="Normal 16 12 4" xfId="5214"/>
    <cellStyle name="Normal 16 12 5" xfId="6701"/>
    <cellStyle name="Normal 16 12 6" xfId="8146"/>
    <cellStyle name="Normal 16 13" xfId="378"/>
    <cellStyle name="Normal 16 13 2" xfId="2221"/>
    <cellStyle name="Normal 16 13 3" xfId="3749"/>
    <cellStyle name="Normal 16 13 4" xfId="5236"/>
    <cellStyle name="Normal 16 13 5" xfId="6723"/>
    <cellStyle name="Normal 16 13 6" xfId="8168"/>
    <cellStyle name="Normal 16 14" xfId="400"/>
    <cellStyle name="Normal 16 14 2" xfId="2243"/>
    <cellStyle name="Normal 16 14 3" xfId="3771"/>
    <cellStyle name="Normal 16 14 4" xfId="5258"/>
    <cellStyle name="Normal 16 14 5" xfId="6745"/>
    <cellStyle name="Normal 16 14 6" xfId="8190"/>
    <cellStyle name="Normal 16 15" xfId="422"/>
    <cellStyle name="Normal 16 15 2" xfId="2265"/>
    <cellStyle name="Normal 16 15 3" xfId="3793"/>
    <cellStyle name="Normal 16 15 4" xfId="5280"/>
    <cellStyle name="Normal 16 15 5" xfId="6767"/>
    <cellStyle name="Normal 16 15 6" xfId="8212"/>
    <cellStyle name="Normal 16 16" xfId="451"/>
    <cellStyle name="Normal 16 16 2" xfId="2294"/>
    <cellStyle name="Normal 16 16 3" xfId="3822"/>
    <cellStyle name="Normal 16 16 4" xfId="5309"/>
    <cellStyle name="Normal 16 16 5" xfId="6796"/>
    <cellStyle name="Normal 16 16 6" xfId="8241"/>
    <cellStyle name="Normal 16 17" xfId="480"/>
    <cellStyle name="Normal 16 17 2" xfId="2323"/>
    <cellStyle name="Normal 16 17 3" xfId="3851"/>
    <cellStyle name="Normal 16 17 4" xfId="5338"/>
    <cellStyle name="Normal 16 17 5" xfId="6825"/>
    <cellStyle name="Normal 16 17 6" xfId="8270"/>
    <cellStyle name="Normal 16 18" xfId="509"/>
    <cellStyle name="Normal 16 18 2" xfId="2352"/>
    <cellStyle name="Normal 16 18 3" xfId="3880"/>
    <cellStyle name="Normal 16 18 4" xfId="5367"/>
    <cellStyle name="Normal 16 18 5" xfId="6854"/>
    <cellStyle name="Normal 16 18 6" xfId="8299"/>
    <cellStyle name="Normal 16 19" xfId="538"/>
    <cellStyle name="Normal 16 19 2" xfId="2381"/>
    <cellStyle name="Normal 16 19 3" xfId="3909"/>
    <cellStyle name="Normal 16 19 4" xfId="5396"/>
    <cellStyle name="Normal 16 19 5" xfId="6883"/>
    <cellStyle name="Normal 16 19 6" xfId="8328"/>
    <cellStyle name="Normal 16 2" xfId="178"/>
    <cellStyle name="Normal 16 2 2" xfId="2021"/>
    <cellStyle name="Normal 16 2 3" xfId="3655"/>
    <cellStyle name="Normal 16 2 4" xfId="5141"/>
    <cellStyle name="Normal 16 2 5" xfId="6628"/>
    <cellStyle name="Normal 16 2 6" xfId="8044"/>
    <cellStyle name="Normal 16 2 7" xfId="9680"/>
    <cellStyle name="Normal 16 20" xfId="567"/>
    <cellStyle name="Normal 16 20 2" xfId="2410"/>
    <cellStyle name="Normal 16 20 3" xfId="3938"/>
    <cellStyle name="Normal 16 20 4" xfId="5425"/>
    <cellStyle name="Normal 16 20 5" xfId="6912"/>
    <cellStyle name="Normal 16 20 6" xfId="8357"/>
    <cellStyle name="Normal 16 21" xfId="596"/>
    <cellStyle name="Normal 16 21 2" xfId="2439"/>
    <cellStyle name="Normal 16 21 3" xfId="3967"/>
    <cellStyle name="Normal 16 21 4" xfId="5454"/>
    <cellStyle name="Normal 16 21 5" xfId="6941"/>
    <cellStyle name="Normal 16 21 6" xfId="8386"/>
    <cellStyle name="Normal 16 22" xfId="626"/>
    <cellStyle name="Normal 16 22 2" xfId="2469"/>
    <cellStyle name="Normal 16 22 3" xfId="3997"/>
    <cellStyle name="Normal 16 22 4" xfId="5484"/>
    <cellStyle name="Normal 16 22 5" xfId="6971"/>
    <cellStyle name="Normal 16 22 6" xfId="8416"/>
    <cellStyle name="Normal 16 23" xfId="656"/>
    <cellStyle name="Normal 16 23 2" xfId="2499"/>
    <cellStyle name="Normal 16 23 3" xfId="4027"/>
    <cellStyle name="Normal 16 23 4" xfId="5514"/>
    <cellStyle name="Normal 16 23 5" xfId="7001"/>
    <cellStyle name="Normal 16 23 6" xfId="8446"/>
    <cellStyle name="Normal 16 24" xfId="686"/>
    <cellStyle name="Normal 16 24 2" xfId="2529"/>
    <cellStyle name="Normal 16 24 3" xfId="4057"/>
    <cellStyle name="Normal 16 24 4" xfId="5544"/>
    <cellStyle name="Normal 16 24 5" xfId="7031"/>
    <cellStyle name="Normal 16 24 6" xfId="8476"/>
    <cellStyle name="Normal 16 25" xfId="716"/>
    <cellStyle name="Normal 16 25 2" xfId="2559"/>
    <cellStyle name="Normal 16 25 3" xfId="4087"/>
    <cellStyle name="Normal 16 25 4" xfId="5574"/>
    <cellStyle name="Normal 16 25 5" xfId="7061"/>
    <cellStyle name="Normal 16 25 6" xfId="8506"/>
    <cellStyle name="Normal 16 26" xfId="746"/>
    <cellStyle name="Normal 16 26 2" xfId="2589"/>
    <cellStyle name="Normal 16 26 3" xfId="4117"/>
    <cellStyle name="Normal 16 26 4" xfId="5604"/>
    <cellStyle name="Normal 16 26 5" xfId="7091"/>
    <cellStyle name="Normal 16 26 6" xfId="8536"/>
    <cellStyle name="Normal 16 27" xfId="776"/>
    <cellStyle name="Normal 16 27 2" xfId="2619"/>
    <cellStyle name="Normal 16 27 3" xfId="4147"/>
    <cellStyle name="Normal 16 27 4" xfId="5634"/>
    <cellStyle name="Normal 16 27 5" xfId="7121"/>
    <cellStyle name="Normal 16 27 6" xfId="8566"/>
    <cellStyle name="Normal 16 28" xfId="810"/>
    <cellStyle name="Normal 16 28 2" xfId="2653"/>
    <cellStyle name="Normal 16 28 3" xfId="4181"/>
    <cellStyle name="Normal 16 28 4" xfId="5668"/>
    <cellStyle name="Normal 16 28 5" xfId="7155"/>
    <cellStyle name="Normal 16 28 6" xfId="8600"/>
    <cellStyle name="Normal 16 29" xfId="844"/>
    <cellStyle name="Normal 16 29 2" xfId="2687"/>
    <cellStyle name="Normal 16 29 3" xfId="4215"/>
    <cellStyle name="Normal 16 29 4" xfId="5702"/>
    <cellStyle name="Normal 16 29 5" xfId="7189"/>
    <cellStyle name="Normal 16 29 6" xfId="8634"/>
    <cellStyle name="Normal 16 3" xfId="194"/>
    <cellStyle name="Normal 16 3 2" xfId="2037"/>
    <cellStyle name="Normal 16 3 3" xfId="3564"/>
    <cellStyle name="Normal 16 3 4" xfId="5049"/>
    <cellStyle name="Normal 16 3 5" xfId="6536"/>
    <cellStyle name="Normal 16 3 6" xfId="7965"/>
    <cellStyle name="Normal 16 30" xfId="878"/>
    <cellStyle name="Normal 16 30 2" xfId="2721"/>
    <cellStyle name="Normal 16 30 3" xfId="4249"/>
    <cellStyle name="Normal 16 30 4" xfId="5736"/>
    <cellStyle name="Normal 16 30 5" xfId="7223"/>
    <cellStyle name="Normal 16 30 6" xfId="8668"/>
    <cellStyle name="Normal 16 31" xfId="912"/>
    <cellStyle name="Normal 16 31 2" xfId="2755"/>
    <cellStyle name="Normal 16 31 3" xfId="4283"/>
    <cellStyle name="Normal 16 31 4" xfId="5770"/>
    <cellStyle name="Normal 16 31 5" xfId="7257"/>
    <cellStyle name="Normal 16 31 6" xfId="8702"/>
    <cellStyle name="Normal 16 32" xfId="946"/>
    <cellStyle name="Normal 16 32 2" xfId="2789"/>
    <cellStyle name="Normal 16 32 3" xfId="4317"/>
    <cellStyle name="Normal 16 32 4" xfId="5804"/>
    <cellStyle name="Normal 16 32 5" xfId="7291"/>
    <cellStyle name="Normal 16 32 6" xfId="8736"/>
    <cellStyle name="Normal 16 33" xfId="980"/>
    <cellStyle name="Normal 16 33 2" xfId="2823"/>
    <cellStyle name="Normal 16 33 3" xfId="4351"/>
    <cellStyle name="Normal 16 33 4" xfId="5838"/>
    <cellStyle name="Normal 16 33 5" xfId="7325"/>
    <cellStyle name="Normal 16 33 6" xfId="8770"/>
    <cellStyle name="Normal 16 34" xfId="1017"/>
    <cellStyle name="Normal 16 34 2" xfId="2860"/>
    <cellStyle name="Normal 16 34 3" xfId="4388"/>
    <cellStyle name="Normal 16 34 4" xfId="5875"/>
    <cellStyle name="Normal 16 34 5" xfId="7362"/>
    <cellStyle name="Normal 16 34 6" xfId="8807"/>
    <cellStyle name="Normal 16 35" xfId="1054"/>
    <cellStyle name="Normal 16 35 2" xfId="2897"/>
    <cellStyle name="Normal 16 35 3" xfId="4425"/>
    <cellStyle name="Normal 16 35 4" xfId="5912"/>
    <cellStyle name="Normal 16 35 5" xfId="7399"/>
    <cellStyle name="Normal 16 35 6" xfId="8844"/>
    <cellStyle name="Normal 16 36" xfId="1091"/>
    <cellStyle name="Normal 16 36 2" xfId="2934"/>
    <cellStyle name="Normal 16 36 3" xfId="4462"/>
    <cellStyle name="Normal 16 36 4" xfId="5949"/>
    <cellStyle name="Normal 16 36 5" xfId="7436"/>
    <cellStyle name="Normal 16 36 6" xfId="8881"/>
    <cellStyle name="Normal 16 37" xfId="1128"/>
    <cellStyle name="Normal 16 37 2" xfId="2971"/>
    <cellStyle name="Normal 16 37 3" xfId="4499"/>
    <cellStyle name="Normal 16 37 4" xfId="5986"/>
    <cellStyle name="Normal 16 37 5" xfId="7473"/>
    <cellStyle name="Normal 16 37 6" xfId="8918"/>
    <cellStyle name="Normal 16 38" xfId="1165"/>
    <cellStyle name="Normal 16 38 2" xfId="3008"/>
    <cellStyle name="Normal 16 38 3" xfId="4536"/>
    <cellStyle name="Normal 16 38 4" xfId="6023"/>
    <cellStyle name="Normal 16 38 5" xfId="7510"/>
    <cellStyle name="Normal 16 38 6" xfId="8955"/>
    <cellStyle name="Normal 16 39" xfId="1202"/>
    <cellStyle name="Normal 16 39 2" xfId="3045"/>
    <cellStyle name="Normal 16 39 3" xfId="4573"/>
    <cellStyle name="Normal 16 39 4" xfId="6060"/>
    <cellStyle name="Normal 16 39 5" xfId="7547"/>
    <cellStyle name="Normal 16 39 6" xfId="8992"/>
    <cellStyle name="Normal 16 4" xfId="210"/>
    <cellStyle name="Normal 16 4 2" xfId="2053"/>
    <cellStyle name="Normal 16 4 3" xfId="3472"/>
    <cellStyle name="Normal 16 4 4" xfId="4957"/>
    <cellStyle name="Normal 16 4 5" xfId="6444"/>
    <cellStyle name="Normal 16 4 6" xfId="7887"/>
    <cellStyle name="Normal 16 40" xfId="1240"/>
    <cellStyle name="Normal 16 40 2" xfId="3083"/>
    <cellStyle name="Normal 16 40 3" xfId="4611"/>
    <cellStyle name="Normal 16 40 4" xfId="6098"/>
    <cellStyle name="Normal 16 40 5" xfId="7585"/>
    <cellStyle name="Normal 16 40 6" xfId="9030"/>
    <cellStyle name="Normal 16 41" xfId="1278"/>
    <cellStyle name="Normal 16 41 2" xfId="3121"/>
    <cellStyle name="Normal 16 41 3" xfId="4649"/>
    <cellStyle name="Normal 16 41 4" xfId="6136"/>
    <cellStyle name="Normal 16 41 5" xfId="7623"/>
    <cellStyle name="Normal 16 41 6" xfId="9068"/>
    <cellStyle name="Normal 16 42" xfId="1319"/>
    <cellStyle name="Normal 16 42 2" xfId="3162"/>
    <cellStyle name="Normal 16 42 3" xfId="4690"/>
    <cellStyle name="Normal 16 42 4" xfId="6177"/>
    <cellStyle name="Normal 16 42 5" xfId="7664"/>
    <cellStyle name="Normal 16 42 6" xfId="9109"/>
    <cellStyle name="Normal 16 43" xfId="1362"/>
    <cellStyle name="Normal 16 43 2" xfId="3205"/>
    <cellStyle name="Normal 16 43 3" xfId="4733"/>
    <cellStyle name="Normal 16 43 4" xfId="6220"/>
    <cellStyle name="Normal 16 43 5" xfId="7707"/>
    <cellStyle name="Normal 16 43 6" xfId="9152"/>
    <cellStyle name="Normal 16 44" xfId="1405"/>
    <cellStyle name="Normal 16 44 2" xfId="3248"/>
    <cellStyle name="Normal 16 44 3" xfId="4776"/>
    <cellStyle name="Normal 16 44 4" xfId="6263"/>
    <cellStyle name="Normal 16 44 5" xfId="7750"/>
    <cellStyle name="Normal 16 44 6" xfId="9195"/>
    <cellStyle name="Normal 16 45" xfId="1448"/>
    <cellStyle name="Normal 16 45 2" xfId="3291"/>
    <cellStyle name="Normal 16 45 3" xfId="4819"/>
    <cellStyle name="Normal 16 45 4" xfId="6306"/>
    <cellStyle name="Normal 16 45 5" xfId="7793"/>
    <cellStyle name="Normal 16 45 6" xfId="9238"/>
    <cellStyle name="Normal 16 46" xfId="1491"/>
    <cellStyle name="Normal 16 46 2" xfId="3334"/>
    <cellStyle name="Normal 16 46 3" xfId="4862"/>
    <cellStyle name="Normal 16 46 4" xfId="6349"/>
    <cellStyle name="Normal 16 46 5" xfId="7836"/>
    <cellStyle name="Normal 16 46 6" xfId="9281"/>
    <cellStyle name="Normal 16 47" xfId="1535"/>
    <cellStyle name="Normal 16 48" xfId="1580"/>
    <cellStyle name="Normal 16 49" xfId="1625"/>
    <cellStyle name="Normal 16 5" xfId="226"/>
    <cellStyle name="Normal 16 5 2" xfId="2069"/>
    <cellStyle name="Normal 16 5 3" xfId="3382"/>
    <cellStyle name="Normal 16 5 4" xfId="5179"/>
    <cellStyle name="Normal 16 5 5" xfId="6666"/>
    <cellStyle name="Normal 16 5 6" xfId="8075"/>
    <cellStyle name="Normal 16 50" xfId="1670"/>
    <cellStyle name="Normal 16 51" xfId="1715"/>
    <cellStyle name="Normal 16 52" xfId="1760"/>
    <cellStyle name="Normal 16 53" xfId="1805"/>
    <cellStyle name="Normal 16 54" xfId="1850"/>
    <cellStyle name="Normal 16 55" xfId="3592"/>
    <cellStyle name="Normal 16 56" xfId="5077"/>
    <cellStyle name="Normal 16 57" xfId="6564"/>
    <cellStyle name="Normal 16 58" xfId="7987"/>
    <cellStyle name="Normal 16 59" xfId="9499"/>
    <cellStyle name="Normal 16 59 2" xfId="9926"/>
    <cellStyle name="Normal 16 59 3" xfId="10134"/>
    <cellStyle name="Normal 16 59 4" xfId="10340"/>
    <cellStyle name="Normal 16 6" xfId="242"/>
    <cellStyle name="Normal 16 6 2" xfId="2085"/>
    <cellStyle name="Normal 16 6 3" xfId="3647"/>
    <cellStyle name="Normal 16 6 4" xfId="5133"/>
    <cellStyle name="Normal 16 6 5" xfId="6620"/>
    <cellStyle name="Normal 16 6 6" xfId="8036"/>
    <cellStyle name="Normal 16 60" xfId="9639"/>
    <cellStyle name="Normal 16 60 2" xfId="10033"/>
    <cellStyle name="Normal 16 60 3" xfId="10202"/>
    <cellStyle name="Normal 16 60 4" xfId="10408"/>
    <cellStyle name="Normal 16 61" xfId="9641"/>
    <cellStyle name="Normal 16 61 2" xfId="10420"/>
    <cellStyle name="Normal 16 62" xfId="9860"/>
    <cellStyle name="Normal 16 62 2" xfId="10435"/>
    <cellStyle name="Normal 16 63" xfId="10068"/>
    <cellStyle name="Normal 16 63 2" xfId="10443"/>
    <cellStyle name="Normal 16 64" xfId="10274"/>
    <cellStyle name="Normal 16 7" xfId="258"/>
    <cellStyle name="Normal 16 7 2" xfId="2101"/>
    <cellStyle name="Normal 16 7 3" xfId="3556"/>
    <cellStyle name="Normal 16 7 4" xfId="5041"/>
    <cellStyle name="Normal 16 7 5" xfId="6528"/>
    <cellStyle name="Normal 16 7 6" xfId="7957"/>
    <cellStyle name="Normal 16 8" xfId="274"/>
    <cellStyle name="Normal 16 8 2" xfId="2117"/>
    <cellStyle name="Normal 16 8 3" xfId="3464"/>
    <cellStyle name="Normal 16 8 4" xfId="4949"/>
    <cellStyle name="Normal 16 8 5" xfId="6436"/>
    <cellStyle name="Normal 16 8 6" xfId="7879"/>
    <cellStyle name="Normal 16 9" xfId="290"/>
    <cellStyle name="Normal 16 9 2" xfId="2133"/>
    <cellStyle name="Normal 16 9 3" xfId="3374"/>
    <cellStyle name="Normal 16 9 4" xfId="5171"/>
    <cellStyle name="Normal 16 9 5" xfId="6658"/>
    <cellStyle name="Normal 16 9 6" xfId="8067"/>
    <cellStyle name="Normal 17" xfId="9323"/>
    <cellStyle name="Normal 17 10" xfId="313"/>
    <cellStyle name="Normal 17 10 2" xfId="2156"/>
    <cellStyle name="Normal 17 10 3" xfId="3684"/>
    <cellStyle name="Normal 17 10 4" xfId="3668"/>
    <cellStyle name="Normal 17 10 5" xfId="4929"/>
    <cellStyle name="Normal 17 10 6" xfId="6461"/>
    <cellStyle name="Normal 17 11" xfId="335"/>
    <cellStyle name="Normal 17 11 2" xfId="2178"/>
    <cellStyle name="Normal 17 11 3" xfId="3706"/>
    <cellStyle name="Normal 17 11 4" xfId="3583"/>
    <cellStyle name="Normal 17 11 5" xfId="5068"/>
    <cellStyle name="Normal 17 11 6" xfId="6600"/>
    <cellStyle name="Normal 17 12" xfId="357"/>
    <cellStyle name="Normal 17 12 2" xfId="2200"/>
    <cellStyle name="Normal 17 12 3" xfId="3728"/>
    <cellStyle name="Normal 17 12 4" xfId="5215"/>
    <cellStyle name="Normal 17 12 5" xfId="6702"/>
    <cellStyle name="Normal 17 12 6" xfId="8147"/>
    <cellStyle name="Normal 17 13" xfId="379"/>
    <cellStyle name="Normal 17 13 2" xfId="2222"/>
    <cellStyle name="Normal 17 13 3" xfId="3750"/>
    <cellStyle name="Normal 17 13 4" xfId="5237"/>
    <cellStyle name="Normal 17 13 5" xfId="6724"/>
    <cellStyle name="Normal 17 13 6" xfId="8169"/>
    <cellStyle name="Normal 17 14" xfId="401"/>
    <cellStyle name="Normal 17 14 2" xfId="2244"/>
    <cellStyle name="Normal 17 14 3" xfId="3772"/>
    <cellStyle name="Normal 17 14 4" xfId="5259"/>
    <cellStyle name="Normal 17 14 5" xfId="6746"/>
    <cellStyle name="Normal 17 14 6" xfId="8191"/>
    <cellStyle name="Normal 17 15" xfId="423"/>
    <cellStyle name="Normal 17 15 2" xfId="2266"/>
    <cellStyle name="Normal 17 15 3" xfId="3794"/>
    <cellStyle name="Normal 17 15 4" xfId="5281"/>
    <cellStyle name="Normal 17 15 5" xfId="6768"/>
    <cellStyle name="Normal 17 15 6" xfId="8213"/>
    <cellStyle name="Normal 17 16" xfId="452"/>
    <cellStyle name="Normal 17 16 2" xfId="2295"/>
    <cellStyle name="Normal 17 16 3" xfId="3823"/>
    <cellStyle name="Normal 17 16 4" xfId="5310"/>
    <cellStyle name="Normal 17 16 5" xfId="6797"/>
    <cellStyle name="Normal 17 16 6" xfId="8242"/>
    <cellStyle name="Normal 17 17" xfId="481"/>
    <cellStyle name="Normal 17 17 2" xfId="2324"/>
    <cellStyle name="Normal 17 17 3" xfId="3852"/>
    <cellStyle name="Normal 17 17 4" xfId="5339"/>
    <cellStyle name="Normal 17 17 5" xfId="6826"/>
    <cellStyle name="Normal 17 17 6" xfId="8271"/>
    <cellStyle name="Normal 17 18" xfId="510"/>
    <cellStyle name="Normal 17 18 2" xfId="2353"/>
    <cellStyle name="Normal 17 18 3" xfId="3881"/>
    <cellStyle name="Normal 17 18 4" xfId="5368"/>
    <cellStyle name="Normal 17 18 5" xfId="6855"/>
    <cellStyle name="Normal 17 18 6" xfId="8300"/>
    <cellStyle name="Normal 17 19" xfId="539"/>
    <cellStyle name="Normal 17 19 2" xfId="2382"/>
    <cellStyle name="Normal 17 19 3" xfId="3910"/>
    <cellStyle name="Normal 17 19 4" xfId="5397"/>
    <cellStyle name="Normal 17 19 5" xfId="6884"/>
    <cellStyle name="Normal 17 19 6" xfId="8329"/>
    <cellStyle name="Normal 17 2" xfId="179"/>
    <cellStyle name="Normal 17 2 2" xfId="2022"/>
    <cellStyle name="Normal 17 2 3" xfId="3611"/>
    <cellStyle name="Normal 17 2 4" xfId="5096"/>
    <cellStyle name="Normal 17 2 5" xfId="6583"/>
    <cellStyle name="Normal 17 2 6" xfId="8006"/>
    <cellStyle name="Normal 17 2 7" xfId="9681"/>
    <cellStyle name="Normal 17 20" xfId="568"/>
    <cellStyle name="Normal 17 20 2" xfId="2411"/>
    <cellStyle name="Normal 17 20 3" xfId="3939"/>
    <cellStyle name="Normal 17 20 4" xfId="5426"/>
    <cellStyle name="Normal 17 20 5" xfId="6913"/>
    <cellStyle name="Normal 17 20 6" xfId="8358"/>
    <cellStyle name="Normal 17 21" xfId="597"/>
    <cellStyle name="Normal 17 21 2" xfId="2440"/>
    <cellStyle name="Normal 17 21 3" xfId="3968"/>
    <cellStyle name="Normal 17 21 4" xfId="5455"/>
    <cellStyle name="Normal 17 21 5" xfId="6942"/>
    <cellStyle name="Normal 17 21 6" xfId="8387"/>
    <cellStyle name="Normal 17 22" xfId="627"/>
    <cellStyle name="Normal 17 22 2" xfId="2470"/>
    <cellStyle name="Normal 17 22 3" xfId="3998"/>
    <cellStyle name="Normal 17 22 4" xfId="5485"/>
    <cellStyle name="Normal 17 22 5" xfId="6972"/>
    <cellStyle name="Normal 17 22 6" xfId="8417"/>
    <cellStyle name="Normal 17 23" xfId="657"/>
    <cellStyle name="Normal 17 23 2" xfId="2500"/>
    <cellStyle name="Normal 17 23 3" xfId="4028"/>
    <cellStyle name="Normal 17 23 4" xfId="5515"/>
    <cellStyle name="Normal 17 23 5" xfId="7002"/>
    <cellStyle name="Normal 17 23 6" xfId="8447"/>
    <cellStyle name="Normal 17 24" xfId="687"/>
    <cellStyle name="Normal 17 24 2" xfId="2530"/>
    <cellStyle name="Normal 17 24 3" xfId="4058"/>
    <cellStyle name="Normal 17 24 4" xfId="5545"/>
    <cellStyle name="Normal 17 24 5" xfId="7032"/>
    <cellStyle name="Normal 17 24 6" xfId="8477"/>
    <cellStyle name="Normal 17 25" xfId="717"/>
    <cellStyle name="Normal 17 25 2" xfId="2560"/>
    <cellStyle name="Normal 17 25 3" xfId="4088"/>
    <cellStyle name="Normal 17 25 4" xfId="5575"/>
    <cellStyle name="Normal 17 25 5" xfId="7062"/>
    <cellStyle name="Normal 17 25 6" xfId="8507"/>
    <cellStyle name="Normal 17 26" xfId="747"/>
    <cellStyle name="Normal 17 26 2" xfId="2590"/>
    <cellStyle name="Normal 17 26 3" xfId="4118"/>
    <cellStyle name="Normal 17 26 4" xfId="5605"/>
    <cellStyle name="Normal 17 26 5" xfId="7092"/>
    <cellStyle name="Normal 17 26 6" xfId="8537"/>
    <cellStyle name="Normal 17 27" xfId="777"/>
    <cellStyle name="Normal 17 27 2" xfId="2620"/>
    <cellStyle name="Normal 17 27 3" xfId="4148"/>
    <cellStyle name="Normal 17 27 4" xfId="5635"/>
    <cellStyle name="Normal 17 27 5" xfId="7122"/>
    <cellStyle name="Normal 17 27 6" xfId="8567"/>
    <cellStyle name="Normal 17 28" xfId="811"/>
    <cellStyle name="Normal 17 28 2" xfId="2654"/>
    <cellStyle name="Normal 17 28 3" xfId="4182"/>
    <cellStyle name="Normal 17 28 4" xfId="5669"/>
    <cellStyle name="Normal 17 28 5" xfId="7156"/>
    <cellStyle name="Normal 17 28 6" xfId="8601"/>
    <cellStyle name="Normal 17 29" xfId="845"/>
    <cellStyle name="Normal 17 29 2" xfId="2688"/>
    <cellStyle name="Normal 17 29 3" xfId="4216"/>
    <cellStyle name="Normal 17 29 4" xfId="5703"/>
    <cellStyle name="Normal 17 29 5" xfId="7190"/>
    <cellStyle name="Normal 17 29 6" xfId="8635"/>
    <cellStyle name="Normal 17 3" xfId="195"/>
    <cellStyle name="Normal 17 3 2" xfId="2038"/>
    <cellStyle name="Normal 17 3 3" xfId="3519"/>
    <cellStyle name="Normal 17 3 4" xfId="5004"/>
    <cellStyle name="Normal 17 3 5" xfId="6491"/>
    <cellStyle name="Normal 17 3 6" xfId="7927"/>
    <cellStyle name="Normal 17 30" xfId="879"/>
    <cellStyle name="Normal 17 30 2" xfId="2722"/>
    <cellStyle name="Normal 17 30 3" xfId="4250"/>
    <cellStyle name="Normal 17 30 4" xfId="5737"/>
    <cellStyle name="Normal 17 30 5" xfId="7224"/>
    <cellStyle name="Normal 17 30 6" xfId="8669"/>
    <cellStyle name="Normal 17 31" xfId="913"/>
    <cellStyle name="Normal 17 31 2" xfId="2756"/>
    <cellStyle name="Normal 17 31 3" xfId="4284"/>
    <cellStyle name="Normal 17 31 4" xfId="5771"/>
    <cellStyle name="Normal 17 31 5" xfId="7258"/>
    <cellStyle name="Normal 17 31 6" xfId="8703"/>
    <cellStyle name="Normal 17 32" xfId="947"/>
    <cellStyle name="Normal 17 32 2" xfId="2790"/>
    <cellStyle name="Normal 17 32 3" xfId="4318"/>
    <cellStyle name="Normal 17 32 4" xfId="5805"/>
    <cellStyle name="Normal 17 32 5" xfId="7292"/>
    <cellStyle name="Normal 17 32 6" xfId="8737"/>
    <cellStyle name="Normal 17 33" xfId="981"/>
    <cellStyle name="Normal 17 33 2" xfId="2824"/>
    <cellStyle name="Normal 17 33 3" xfId="4352"/>
    <cellStyle name="Normal 17 33 4" xfId="5839"/>
    <cellStyle name="Normal 17 33 5" xfId="7326"/>
    <cellStyle name="Normal 17 33 6" xfId="8771"/>
    <cellStyle name="Normal 17 34" xfId="1018"/>
    <cellStyle name="Normal 17 34 2" xfId="2861"/>
    <cellStyle name="Normal 17 34 3" xfId="4389"/>
    <cellStyle name="Normal 17 34 4" xfId="5876"/>
    <cellStyle name="Normal 17 34 5" xfId="7363"/>
    <cellStyle name="Normal 17 34 6" xfId="8808"/>
    <cellStyle name="Normal 17 35" xfId="1055"/>
    <cellStyle name="Normal 17 35 2" xfId="2898"/>
    <cellStyle name="Normal 17 35 3" xfId="4426"/>
    <cellStyle name="Normal 17 35 4" xfId="5913"/>
    <cellStyle name="Normal 17 35 5" xfId="7400"/>
    <cellStyle name="Normal 17 35 6" xfId="8845"/>
    <cellStyle name="Normal 17 36" xfId="1092"/>
    <cellStyle name="Normal 17 36 2" xfId="2935"/>
    <cellStyle name="Normal 17 36 3" xfId="4463"/>
    <cellStyle name="Normal 17 36 4" xfId="5950"/>
    <cellStyle name="Normal 17 36 5" xfId="7437"/>
    <cellStyle name="Normal 17 36 6" xfId="8882"/>
    <cellStyle name="Normal 17 37" xfId="1129"/>
    <cellStyle name="Normal 17 37 2" xfId="2972"/>
    <cellStyle name="Normal 17 37 3" xfId="4500"/>
    <cellStyle name="Normal 17 37 4" xfId="5987"/>
    <cellStyle name="Normal 17 37 5" xfId="7474"/>
    <cellStyle name="Normal 17 37 6" xfId="8919"/>
    <cellStyle name="Normal 17 38" xfId="1166"/>
    <cellStyle name="Normal 17 38 2" xfId="3009"/>
    <cellStyle name="Normal 17 38 3" xfId="4537"/>
    <cellStyle name="Normal 17 38 4" xfId="6024"/>
    <cellStyle name="Normal 17 38 5" xfId="7511"/>
    <cellStyle name="Normal 17 38 6" xfId="8956"/>
    <cellStyle name="Normal 17 39" xfId="1203"/>
    <cellStyle name="Normal 17 39 2" xfId="3046"/>
    <cellStyle name="Normal 17 39 3" xfId="4574"/>
    <cellStyle name="Normal 17 39 4" xfId="6061"/>
    <cellStyle name="Normal 17 39 5" xfId="7548"/>
    <cellStyle name="Normal 17 39 6" xfId="8993"/>
    <cellStyle name="Normal 17 4" xfId="211"/>
    <cellStyle name="Normal 17 4 2" xfId="2054"/>
    <cellStyle name="Normal 17 4 3" xfId="3429"/>
    <cellStyle name="Normal 17 4 4" xfId="4913"/>
    <cellStyle name="Normal 17 4 5" xfId="6400"/>
    <cellStyle name="Normal 17 4 6" xfId="8117"/>
    <cellStyle name="Normal 17 40" xfId="1241"/>
    <cellStyle name="Normal 17 40 2" xfId="3084"/>
    <cellStyle name="Normal 17 40 3" xfId="4612"/>
    <cellStyle name="Normal 17 40 4" xfId="6099"/>
    <cellStyle name="Normal 17 40 5" xfId="7586"/>
    <cellStyle name="Normal 17 40 6" xfId="9031"/>
    <cellStyle name="Normal 17 41" xfId="1279"/>
    <cellStyle name="Normal 17 41 2" xfId="3122"/>
    <cellStyle name="Normal 17 41 3" xfId="4650"/>
    <cellStyle name="Normal 17 41 4" xfId="6137"/>
    <cellStyle name="Normal 17 41 5" xfId="7624"/>
    <cellStyle name="Normal 17 41 6" xfId="9069"/>
    <cellStyle name="Normal 17 42" xfId="1320"/>
    <cellStyle name="Normal 17 42 2" xfId="3163"/>
    <cellStyle name="Normal 17 42 3" xfId="4691"/>
    <cellStyle name="Normal 17 42 4" xfId="6178"/>
    <cellStyle name="Normal 17 42 5" xfId="7665"/>
    <cellStyle name="Normal 17 42 6" xfId="9110"/>
    <cellStyle name="Normal 17 43" xfId="1363"/>
    <cellStyle name="Normal 17 43 2" xfId="3206"/>
    <cellStyle name="Normal 17 43 3" xfId="4734"/>
    <cellStyle name="Normal 17 43 4" xfId="6221"/>
    <cellStyle name="Normal 17 43 5" xfId="7708"/>
    <cellStyle name="Normal 17 43 6" xfId="9153"/>
    <cellStyle name="Normal 17 44" xfId="1406"/>
    <cellStyle name="Normal 17 44 2" xfId="3249"/>
    <cellStyle name="Normal 17 44 3" xfId="4777"/>
    <cellStyle name="Normal 17 44 4" xfId="6264"/>
    <cellStyle name="Normal 17 44 5" xfId="7751"/>
    <cellStyle name="Normal 17 44 6" xfId="9196"/>
    <cellStyle name="Normal 17 45" xfId="1449"/>
    <cellStyle name="Normal 17 45 2" xfId="3292"/>
    <cellStyle name="Normal 17 45 3" xfId="4820"/>
    <cellStyle name="Normal 17 45 4" xfId="6307"/>
    <cellStyle name="Normal 17 45 5" xfId="7794"/>
    <cellStyle name="Normal 17 45 6" xfId="9239"/>
    <cellStyle name="Normal 17 46" xfId="1492"/>
    <cellStyle name="Normal 17 46 2" xfId="3335"/>
    <cellStyle name="Normal 17 46 3" xfId="4863"/>
    <cellStyle name="Normal 17 46 4" xfId="6350"/>
    <cellStyle name="Normal 17 46 5" xfId="7837"/>
    <cellStyle name="Normal 17 46 6" xfId="9282"/>
    <cellStyle name="Normal 17 47" xfId="1536"/>
    <cellStyle name="Normal 17 48" xfId="1581"/>
    <cellStyle name="Normal 17 49" xfId="1626"/>
    <cellStyle name="Normal 17 5" xfId="227"/>
    <cellStyle name="Normal 17 5 2" xfId="2070"/>
    <cellStyle name="Normal 17 5 3" xfId="3632"/>
    <cellStyle name="Normal 17 5 4" xfId="5134"/>
    <cellStyle name="Normal 17 5 5" xfId="6621"/>
    <cellStyle name="Normal 17 5 6" xfId="8037"/>
    <cellStyle name="Normal 17 50" xfId="1671"/>
    <cellStyle name="Normal 17 51" xfId="1716"/>
    <cellStyle name="Normal 17 52" xfId="1761"/>
    <cellStyle name="Normal 17 53" xfId="1806"/>
    <cellStyle name="Normal 17 54" xfId="1851"/>
    <cellStyle name="Normal 17 55" xfId="3547"/>
    <cellStyle name="Normal 17 56" xfId="5032"/>
    <cellStyle name="Normal 17 57" xfId="6519"/>
    <cellStyle name="Normal 17 58" xfId="7948"/>
    <cellStyle name="Normal 17 59" xfId="9500"/>
    <cellStyle name="Normal 17 59 2" xfId="9927"/>
    <cellStyle name="Normal 17 59 3" xfId="10135"/>
    <cellStyle name="Normal 17 59 4" xfId="10341"/>
    <cellStyle name="Normal 17 6" xfId="243"/>
    <cellStyle name="Normal 17 6 2" xfId="2086"/>
    <cellStyle name="Normal 17 6 3" xfId="3603"/>
    <cellStyle name="Normal 17 6 4" xfId="5088"/>
    <cellStyle name="Normal 17 6 5" xfId="6575"/>
    <cellStyle name="Normal 17 6 6" xfId="7998"/>
    <cellStyle name="Normal 17 60" xfId="9640"/>
    <cellStyle name="Normal 17 60 2" xfId="10034"/>
    <cellStyle name="Normal 17 61" xfId="9652"/>
    <cellStyle name="Normal 17 61 2" xfId="10444"/>
    <cellStyle name="Normal 17 62" xfId="9861"/>
    <cellStyle name="Normal 17 63" xfId="10069"/>
    <cellStyle name="Normal 17 64" xfId="10275"/>
    <cellStyle name="Normal 17 7" xfId="259"/>
    <cellStyle name="Normal 17 7 2" xfId="2102"/>
    <cellStyle name="Normal 17 7 3" xfId="3511"/>
    <cellStyle name="Normal 17 7 4" xfId="4996"/>
    <cellStyle name="Normal 17 7 5" xfId="6483"/>
    <cellStyle name="Normal 17 7 6" xfId="7919"/>
    <cellStyle name="Normal 17 8" xfId="275"/>
    <cellStyle name="Normal 17 8 2" xfId="2118"/>
    <cellStyle name="Normal 17 8 3" xfId="3421"/>
    <cellStyle name="Normal 17 8 4" xfId="4905"/>
    <cellStyle name="Normal 17 8 5" xfId="6392"/>
    <cellStyle name="Normal 17 8 6" xfId="8109"/>
    <cellStyle name="Normal 17 9" xfId="291"/>
    <cellStyle name="Normal 17 9 2" xfId="2134"/>
    <cellStyle name="Normal 17 9 3" xfId="3640"/>
    <cellStyle name="Normal 17 9 4" xfId="5126"/>
    <cellStyle name="Normal 17 9 5" xfId="6613"/>
    <cellStyle name="Normal 17 9 6" xfId="8029"/>
    <cellStyle name="Normal 178" xfId="10224"/>
    <cellStyle name="Normal 179" xfId="10225"/>
    <cellStyle name="Normal 18" xfId="82"/>
    <cellStyle name="Normal 18 10" xfId="482"/>
    <cellStyle name="Normal 18 10 2" xfId="2325"/>
    <cellStyle name="Normal 18 10 3" xfId="3853"/>
    <cellStyle name="Normal 18 10 4" xfId="5340"/>
    <cellStyle name="Normal 18 10 5" xfId="6827"/>
    <cellStyle name="Normal 18 10 6" xfId="8272"/>
    <cellStyle name="Normal 18 11" xfId="511"/>
    <cellStyle name="Normal 18 11 2" xfId="2354"/>
    <cellStyle name="Normal 18 11 3" xfId="3882"/>
    <cellStyle name="Normal 18 11 4" xfId="5369"/>
    <cellStyle name="Normal 18 11 5" xfId="6856"/>
    <cellStyle name="Normal 18 11 6" xfId="8301"/>
    <cellStyle name="Normal 18 12" xfId="540"/>
    <cellStyle name="Normal 18 12 2" xfId="2383"/>
    <cellStyle name="Normal 18 12 3" xfId="3911"/>
    <cellStyle name="Normal 18 12 4" xfId="5398"/>
    <cellStyle name="Normal 18 12 5" xfId="6885"/>
    <cellStyle name="Normal 18 12 6" xfId="8330"/>
    <cellStyle name="Normal 18 13" xfId="569"/>
    <cellStyle name="Normal 18 13 2" xfId="2412"/>
    <cellStyle name="Normal 18 13 3" xfId="3940"/>
    <cellStyle name="Normal 18 13 4" xfId="5427"/>
    <cellStyle name="Normal 18 13 5" xfId="6914"/>
    <cellStyle name="Normal 18 13 6" xfId="8359"/>
    <cellStyle name="Normal 18 14" xfId="598"/>
    <cellStyle name="Normal 18 14 2" xfId="2441"/>
    <cellStyle name="Normal 18 14 3" xfId="3969"/>
    <cellStyle name="Normal 18 14 4" xfId="5456"/>
    <cellStyle name="Normal 18 14 5" xfId="6943"/>
    <cellStyle name="Normal 18 14 6" xfId="8388"/>
    <cellStyle name="Normal 18 15" xfId="628"/>
    <cellStyle name="Normal 18 15 2" xfId="2471"/>
    <cellStyle name="Normal 18 15 3" xfId="3999"/>
    <cellStyle name="Normal 18 15 4" xfId="5486"/>
    <cellStyle name="Normal 18 15 5" xfId="6973"/>
    <cellStyle name="Normal 18 15 6" xfId="8418"/>
    <cellStyle name="Normal 18 16" xfId="658"/>
    <cellStyle name="Normal 18 16 2" xfId="2501"/>
    <cellStyle name="Normal 18 16 3" xfId="4029"/>
    <cellStyle name="Normal 18 16 4" xfId="5516"/>
    <cellStyle name="Normal 18 16 5" xfId="7003"/>
    <cellStyle name="Normal 18 16 6" xfId="8448"/>
    <cellStyle name="Normal 18 17" xfId="688"/>
    <cellStyle name="Normal 18 17 2" xfId="2531"/>
    <cellStyle name="Normal 18 17 3" xfId="4059"/>
    <cellStyle name="Normal 18 17 4" xfId="5546"/>
    <cellStyle name="Normal 18 17 5" xfId="7033"/>
    <cellStyle name="Normal 18 17 6" xfId="8478"/>
    <cellStyle name="Normal 18 18" xfId="718"/>
    <cellStyle name="Normal 18 18 2" xfId="2561"/>
    <cellStyle name="Normal 18 18 3" xfId="4089"/>
    <cellStyle name="Normal 18 18 4" xfId="5576"/>
    <cellStyle name="Normal 18 18 5" xfId="7063"/>
    <cellStyle name="Normal 18 18 6" xfId="8508"/>
    <cellStyle name="Normal 18 19" xfId="748"/>
    <cellStyle name="Normal 18 19 2" xfId="2591"/>
    <cellStyle name="Normal 18 19 3" xfId="4119"/>
    <cellStyle name="Normal 18 19 4" xfId="5606"/>
    <cellStyle name="Normal 18 19 5" xfId="7093"/>
    <cellStyle name="Normal 18 19 6" xfId="8538"/>
    <cellStyle name="Normal 18 2" xfId="292"/>
    <cellStyle name="Normal 18 2 2" xfId="2135"/>
    <cellStyle name="Normal 18 2 3" xfId="3596"/>
    <cellStyle name="Normal 18 2 4" xfId="5081"/>
    <cellStyle name="Normal 18 2 5" xfId="6568"/>
    <cellStyle name="Normal 18 2 6" xfId="7991"/>
    <cellStyle name="Normal 18 20" xfId="778"/>
    <cellStyle name="Normal 18 20 2" xfId="2621"/>
    <cellStyle name="Normal 18 20 3" xfId="4149"/>
    <cellStyle name="Normal 18 20 4" xfId="5636"/>
    <cellStyle name="Normal 18 20 5" xfId="7123"/>
    <cellStyle name="Normal 18 20 6" xfId="8568"/>
    <cellStyle name="Normal 18 21" xfId="812"/>
    <cellStyle name="Normal 18 21 2" xfId="2655"/>
    <cellStyle name="Normal 18 21 3" xfId="4183"/>
    <cellStyle name="Normal 18 21 4" xfId="5670"/>
    <cellStyle name="Normal 18 21 5" xfId="7157"/>
    <cellStyle name="Normal 18 21 6" xfId="8602"/>
    <cellStyle name="Normal 18 22" xfId="846"/>
    <cellStyle name="Normal 18 22 2" xfId="2689"/>
    <cellStyle name="Normal 18 22 3" xfId="4217"/>
    <cellStyle name="Normal 18 22 4" xfId="5704"/>
    <cellStyle name="Normal 18 22 5" xfId="7191"/>
    <cellStyle name="Normal 18 22 6" xfId="8636"/>
    <cellStyle name="Normal 18 23" xfId="880"/>
    <cellStyle name="Normal 18 23 2" xfId="2723"/>
    <cellStyle name="Normal 18 23 3" xfId="4251"/>
    <cellStyle name="Normal 18 23 4" xfId="5738"/>
    <cellStyle name="Normal 18 23 5" xfId="7225"/>
    <cellStyle name="Normal 18 23 6" xfId="8670"/>
    <cellStyle name="Normal 18 24" xfId="914"/>
    <cellStyle name="Normal 18 24 2" xfId="2757"/>
    <cellStyle name="Normal 18 24 3" xfId="4285"/>
    <cellStyle name="Normal 18 24 4" xfId="5772"/>
    <cellStyle name="Normal 18 24 5" xfId="7259"/>
    <cellStyle name="Normal 18 24 6" xfId="8704"/>
    <cellStyle name="Normal 18 25" xfId="948"/>
    <cellStyle name="Normal 18 25 2" xfId="2791"/>
    <cellStyle name="Normal 18 25 3" xfId="4319"/>
    <cellStyle name="Normal 18 25 4" xfId="5806"/>
    <cellStyle name="Normal 18 25 5" xfId="7293"/>
    <cellStyle name="Normal 18 25 6" xfId="8738"/>
    <cellStyle name="Normal 18 26" xfId="982"/>
    <cellStyle name="Normal 18 26 2" xfId="2825"/>
    <cellStyle name="Normal 18 26 3" xfId="4353"/>
    <cellStyle name="Normal 18 26 4" xfId="5840"/>
    <cellStyle name="Normal 18 26 5" xfId="7327"/>
    <cellStyle name="Normal 18 26 6" xfId="8772"/>
    <cellStyle name="Normal 18 27" xfId="1019"/>
    <cellStyle name="Normal 18 27 2" xfId="2862"/>
    <cellStyle name="Normal 18 27 3" xfId="4390"/>
    <cellStyle name="Normal 18 27 4" xfId="5877"/>
    <cellStyle name="Normal 18 27 5" xfId="7364"/>
    <cellStyle name="Normal 18 27 6" xfId="8809"/>
    <cellStyle name="Normal 18 28" xfId="1056"/>
    <cellStyle name="Normal 18 28 2" xfId="2899"/>
    <cellStyle name="Normal 18 28 3" xfId="4427"/>
    <cellStyle name="Normal 18 28 4" xfId="5914"/>
    <cellStyle name="Normal 18 28 5" xfId="7401"/>
    <cellStyle name="Normal 18 28 6" xfId="8846"/>
    <cellStyle name="Normal 18 29" xfId="1093"/>
    <cellStyle name="Normal 18 29 2" xfId="2936"/>
    <cellStyle name="Normal 18 29 3" xfId="4464"/>
    <cellStyle name="Normal 18 29 4" xfId="5951"/>
    <cellStyle name="Normal 18 29 5" xfId="7438"/>
    <cellStyle name="Normal 18 29 6" xfId="8883"/>
    <cellStyle name="Normal 18 3" xfId="314"/>
    <cellStyle name="Normal 18 3 2" xfId="2157"/>
    <cellStyle name="Normal 18 3 3" xfId="3685"/>
    <cellStyle name="Normal 18 3 4" xfId="3490"/>
    <cellStyle name="Normal 18 3 5" xfId="4974"/>
    <cellStyle name="Normal 18 3 6" xfId="6507"/>
    <cellStyle name="Normal 18 30" xfId="1130"/>
    <cellStyle name="Normal 18 30 2" xfId="2973"/>
    <cellStyle name="Normal 18 30 3" xfId="4501"/>
    <cellStyle name="Normal 18 30 4" xfId="5988"/>
    <cellStyle name="Normal 18 30 5" xfId="7475"/>
    <cellStyle name="Normal 18 30 6" xfId="8920"/>
    <cellStyle name="Normal 18 31" xfId="1167"/>
    <cellStyle name="Normal 18 31 2" xfId="3010"/>
    <cellStyle name="Normal 18 31 3" xfId="4538"/>
    <cellStyle name="Normal 18 31 4" xfId="6025"/>
    <cellStyle name="Normal 18 31 5" xfId="7512"/>
    <cellStyle name="Normal 18 31 6" xfId="8957"/>
    <cellStyle name="Normal 18 32" xfId="1204"/>
    <cellStyle name="Normal 18 32 2" xfId="3047"/>
    <cellStyle name="Normal 18 32 3" xfId="4575"/>
    <cellStyle name="Normal 18 32 4" xfId="6062"/>
    <cellStyle name="Normal 18 32 5" xfId="7549"/>
    <cellStyle name="Normal 18 32 6" xfId="8994"/>
    <cellStyle name="Normal 18 33" xfId="1242"/>
    <cellStyle name="Normal 18 33 2" xfId="3085"/>
    <cellStyle name="Normal 18 33 3" xfId="4613"/>
    <cellStyle name="Normal 18 33 4" xfId="6100"/>
    <cellStyle name="Normal 18 33 5" xfId="7587"/>
    <cellStyle name="Normal 18 33 6" xfId="9032"/>
    <cellStyle name="Normal 18 34" xfId="1280"/>
    <cellStyle name="Normal 18 34 2" xfId="3123"/>
    <cellStyle name="Normal 18 34 3" xfId="4651"/>
    <cellStyle name="Normal 18 34 4" xfId="6138"/>
    <cellStyle name="Normal 18 34 5" xfId="7625"/>
    <cellStyle name="Normal 18 34 6" xfId="9070"/>
    <cellStyle name="Normal 18 35" xfId="1321"/>
    <cellStyle name="Normal 18 35 2" xfId="3164"/>
    <cellStyle name="Normal 18 35 3" xfId="4692"/>
    <cellStyle name="Normal 18 35 4" xfId="6179"/>
    <cellStyle name="Normal 18 35 5" xfId="7666"/>
    <cellStyle name="Normal 18 35 6" xfId="9111"/>
    <cellStyle name="Normal 18 36" xfId="1364"/>
    <cellStyle name="Normal 18 36 2" xfId="3207"/>
    <cellStyle name="Normal 18 36 3" xfId="4735"/>
    <cellStyle name="Normal 18 36 4" xfId="6222"/>
    <cellStyle name="Normal 18 36 5" xfId="7709"/>
    <cellStyle name="Normal 18 36 6" xfId="9154"/>
    <cellStyle name="Normal 18 37" xfId="1407"/>
    <cellStyle name="Normal 18 37 2" xfId="3250"/>
    <cellStyle name="Normal 18 37 3" xfId="4778"/>
    <cellStyle name="Normal 18 37 4" xfId="6265"/>
    <cellStyle name="Normal 18 37 5" xfId="7752"/>
    <cellStyle name="Normal 18 37 6" xfId="9197"/>
    <cellStyle name="Normal 18 38" xfId="1450"/>
    <cellStyle name="Normal 18 38 2" xfId="3293"/>
    <cellStyle name="Normal 18 38 3" xfId="4821"/>
    <cellStyle name="Normal 18 38 4" xfId="6308"/>
    <cellStyle name="Normal 18 38 5" xfId="7795"/>
    <cellStyle name="Normal 18 38 6" xfId="9240"/>
    <cellStyle name="Normal 18 39" xfId="1493"/>
    <cellStyle name="Normal 18 39 2" xfId="3336"/>
    <cellStyle name="Normal 18 39 3" xfId="4864"/>
    <cellStyle name="Normal 18 39 4" xfId="6351"/>
    <cellStyle name="Normal 18 39 5" xfId="7838"/>
    <cellStyle name="Normal 18 39 6" xfId="9283"/>
    <cellStyle name="Normal 18 4" xfId="336"/>
    <cellStyle name="Normal 18 4 2" xfId="2179"/>
    <cellStyle name="Normal 18 4 3" xfId="3707"/>
    <cellStyle name="Normal 18 4 4" xfId="3628"/>
    <cellStyle name="Normal 18 4 5" xfId="5113"/>
    <cellStyle name="Normal 18 4 6" xfId="6645"/>
    <cellStyle name="Normal 18 40" xfId="1537"/>
    <cellStyle name="Normal 18 41" xfId="1582"/>
    <cellStyle name="Normal 18 42" xfId="1627"/>
    <cellStyle name="Normal 18 43" xfId="1672"/>
    <cellStyle name="Normal 18 44" xfId="1717"/>
    <cellStyle name="Normal 18 45" xfId="1762"/>
    <cellStyle name="Normal 18 46" xfId="1807"/>
    <cellStyle name="Normal 18 47" xfId="1852"/>
    <cellStyle name="Normal 18 48" xfId="3502"/>
    <cellStyle name="Normal 18 49" xfId="4987"/>
    <cellStyle name="Normal 18 5" xfId="358"/>
    <cellStyle name="Normal 18 5 2" xfId="2201"/>
    <cellStyle name="Normal 18 5 3" xfId="3729"/>
    <cellStyle name="Normal 18 5 4" xfId="5216"/>
    <cellStyle name="Normal 18 5 5" xfId="6703"/>
    <cellStyle name="Normal 18 5 6" xfId="8148"/>
    <cellStyle name="Normal 18 50" xfId="6474"/>
    <cellStyle name="Normal 18 51" xfId="7910"/>
    <cellStyle name="Normal 18 52" xfId="9671"/>
    <cellStyle name="Normal 18 52 2" xfId="10035"/>
    <cellStyle name="Normal 18 6" xfId="380"/>
    <cellStyle name="Normal 18 6 2" xfId="2223"/>
    <cellStyle name="Normal 18 6 3" xfId="3751"/>
    <cellStyle name="Normal 18 6 4" xfId="5238"/>
    <cellStyle name="Normal 18 6 5" xfId="6725"/>
    <cellStyle name="Normal 18 6 6" xfId="8170"/>
    <cellStyle name="Normal 18 7" xfId="402"/>
    <cellStyle name="Normal 18 7 2" xfId="2245"/>
    <cellStyle name="Normal 18 7 3" xfId="3773"/>
    <cellStyle name="Normal 18 7 4" xfId="5260"/>
    <cellStyle name="Normal 18 7 5" xfId="6747"/>
    <cellStyle name="Normal 18 7 6" xfId="8192"/>
    <cellStyle name="Normal 18 8" xfId="424"/>
    <cellStyle name="Normal 18 8 2" xfId="2267"/>
    <cellStyle name="Normal 18 8 3" xfId="3795"/>
    <cellStyle name="Normal 18 8 4" xfId="5282"/>
    <cellStyle name="Normal 18 8 5" xfId="6769"/>
    <cellStyle name="Normal 18 8 6" xfId="8214"/>
    <cellStyle name="Normal 18 9" xfId="453"/>
    <cellStyle name="Normal 18 9 2" xfId="2296"/>
    <cellStyle name="Normal 18 9 3" xfId="3824"/>
    <cellStyle name="Normal 18 9 4" xfId="5311"/>
    <cellStyle name="Normal 18 9 5" xfId="6798"/>
    <cellStyle name="Normal 18 9 6" xfId="8243"/>
    <cellStyle name="Normal 180" xfId="10222"/>
    <cellStyle name="Normal 181" xfId="10223"/>
    <cellStyle name="Normal 183" xfId="10226"/>
    <cellStyle name="Normal 184" xfId="10227"/>
    <cellStyle name="Normal 19" xfId="9411"/>
    <cellStyle name="Normal 19 10" xfId="483"/>
    <cellStyle name="Normal 19 10 2" xfId="2326"/>
    <cellStyle name="Normal 19 10 3" xfId="3854"/>
    <cellStyle name="Normal 19 10 4" xfId="5341"/>
    <cellStyle name="Normal 19 10 5" xfId="6828"/>
    <cellStyle name="Normal 19 10 6" xfId="8273"/>
    <cellStyle name="Normal 19 11" xfId="512"/>
    <cellStyle name="Normal 19 11 2" xfId="2355"/>
    <cellStyle name="Normal 19 11 3" xfId="3883"/>
    <cellStyle name="Normal 19 11 4" xfId="5370"/>
    <cellStyle name="Normal 19 11 5" xfId="6857"/>
    <cellStyle name="Normal 19 11 6" xfId="8302"/>
    <cellStyle name="Normal 19 12" xfId="541"/>
    <cellStyle name="Normal 19 12 2" xfId="2384"/>
    <cellStyle name="Normal 19 12 3" xfId="3912"/>
    <cellStyle name="Normal 19 12 4" xfId="5399"/>
    <cellStyle name="Normal 19 12 5" xfId="6886"/>
    <cellStyle name="Normal 19 12 6" xfId="8331"/>
    <cellStyle name="Normal 19 13" xfId="570"/>
    <cellStyle name="Normal 19 13 2" xfId="2413"/>
    <cellStyle name="Normal 19 13 3" xfId="3941"/>
    <cellStyle name="Normal 19 13 4" xfId="5428"/>
    <cellStyle name="Normal 19 13 5" xfId="6915"/>
    <cellStyle name="Normal 19 13 6" xfId="8360"/>
    <cellStyle name="Normal 19 14" xfId="599"/>
    <cellStyle name="Normal 19 14 2" xfId="2442"/>
    <cellStyle name="Normal 19 14 3" xfId="3970"/>
    <cellStyle name="Normal 19 14 4" xfId="5457"/>
    <cellStyle name="Normal 19 14 5" xfId="6944"/>
    <cellStyle name="Normal 19 14 6" xfId="8389"/>
    <cellStyle name="Normal 19 15" xfId="629"/>
    <cellStyle name="Normal 19 15 2" xfId="2472"/>
    <cellStyle name="Normal 19 15 3" xfId="4000"/>
    <cellStyle name="Normal 19 15 4" xfId="5487"/>
    <cellStyle name="Normal 19 15 5" xfId="6974"/>
    <cellStyle name="Normal 19 15 6" xfId="8419"/>
    <cellStyle name="Normal 19 16" xfId="659"/>
    <cellStyle name="Normal 19 16 2" xfId="2502"/>
    <cellStyle name="Normal 19 16 3" xfId="4030"/>
    <cellStyle name="Normal 19 16 4" xfId="5517"/>
    <cellStyle name="Normal 19 16 5" xfId="7004"/>
    <cellStyle name="Normal 19 16 6" xfId="8449"/>
    <cellStyle name="Normal 19 17" xfId="689"/>
    <cellStyle name="Normal 19 17 2" xfId="2532"/>
    <cellStyle name="Normal 19 17 3" xfId="4060"/>
    <cellStyle name="Normal 19 17 4" xfId="5547"/>
    <cellStyle name="Normal 19 17 5" xfId="7034"/>
    <cellStyle name="Normal 19 17 6" xfId="8479"/>
    <cellStyle name="Normal 19 18" xfId="719"/>
    <cellStyle name="Normal 19 18 2" xfId="2562"/>
    <cellStyle name="Normal 19 18 3" xfId="4090"/>
    <cellStyle name="Normal 19 18 4" xfId="5577"/>
    <cellStyle name="Normal 19 18 5" xfId="7064"/>
    <cellStyle name="Normal 19 18 6" xfId="8509"/>
    <cellStyle name="Normal 19 19" xfId="749"/>
    <cellStyle name="Normal 19 19 2" xfId="2592"/>
    <cellStyle name="Normal 19 19 3" xfId="4120"/>
    <cellStyle name="Normal 19 19 4" xfId="5607"/>
    <cellStyle name="Normal 19 19 5" xfId="7094"/>
    <cellStyle name="Normal 19 19 6" xfId="8539"/>
    <cellStyle name="Normal 19 2" xfId="293"/>
    <cellStyle name="Normal 19 2 2" xfId="2136"/>
    <cellStyle name="Normal 19 2 3" xfId="3551"/>
    <cellStyle name="Normal 19 2 4" xfId="5036"/>
    <cellStyle name="Normal 19 2 5" xfId="6523"/>
    <cellStyle name="Normal 19 2 6" xfId="7952"/>
    <cellStyle name="Normal 19 20" xfId="779"/>
    <cellStyle name="Normal 19 20 2" xfId="2622"/>
    <cellStyle name="Normal 19 20 3" xfId="4150"/>
    <cellStyle name="Normal 19 20 4" xfId="5637"/>
    <cellStyle name="Normal 19 20 5" xfId="7124"/>
    <cellStyle name="Normal 19 20 6" xfId="8569"/>
    <cellStyle name="Normal 19 21" xfId="813"/>
    <cellStyle name="Normal 19 21 2" xfId="2656"/>
    <cellStyle name="Normal 19 21 3" xfId="4184"/>
    <cellStyle name="Normal 19 21 4" xfId="5671"/>
    <cellStyle name="Normal 19 21 5" xfId="7158"/>
    <cellStyle name="Normal 19 21 6" xfId="8603"/>
    <cellStyle name="Normal 19 22" xfId="847"/>
    <cellStyle name="Normal 19 22 2" xfId="2690"/>
    <cellStyle name="Normal 19 22 3" xfId="4218"/>
    <cellStyle name="Normal 19 22 4" xfId="5705"/>
    <cellStyle name="Normal 19 22 5" xfId="7192"/>
    <cellStyle name="Normal 19 22 6" xfId="8637"/>
    <cellStyle name="Normal 19 23" xfId="881"/>
    <cellStyle name="Normal 19 23 2" xfId="2724"/>
    <cellStyle name="Normal 19 23 3" xfId="4252"/>
    <cellStyle name="Normal 19 23 4" xfId="5739"/>
    <cellStyle name="Normal 19 23 5" xfId="7226"/>
    <cellStyle name="Normal 19 23 6" xfId="8671"/>
    <cellStyle name="Normal 19 24" xfId="915"/>
    <cellStyle name="Normal 19 24 2" xfId="2758"/>
    <cellStyle name="Normal 19 24 3" xfId="4286"/>
    <cellStyle name="Normal 19 24 4" xfId="5773"/>
    <cellStyle name="Normal 19 24 5" xfId="7260"/>
    <cellStyle name="Normal 19 24 6" xfId="8705"/>
    <cellStyle name="Normal 19 25" xfId="949"/>
    <cellStyle name="Normal 19 25 2" xfId="2792"/>
    <cellStyle name="Normal 19 25 3" xfId="4320"/>
    <cellStyle name="Normal 19 25 4" xfId="5807"/>
    <cellStyle name="Normal 19 25 5" xfId="7294"/>
    <cellStyle name="Normal 19 25 6" xfId="8739"/>
    <cellStyle name="Normal 19 26" xfId="983"/>
    <cellStyle name="Normal 19 26 2" xfId="2826"/>
    <cellStyle name="Normal 19 26 3" xfId="4354"/>
    <cellStyle name="Normal 19 26 4" xfId="5841"/>
    <cellStyle name="Normal 19 26 5" xfId="7328"/>
    <cellStyle name="Normal 19 26 6" xfId="8773"/>
    <cellStyle name="Normal 19 27" xfId="1020"/>
    <cellStyle name="Normal 19 27 2" xfId="2863"/>
    <cellStyle name="Normal 19 27 3" xfId="4391"/>
    <cellStyle name="Normal 19 27 4" xfId="5878"/>
    <cellStyle name="Normal 19 27 5" xfId="7365"/>
    <cellStyle name="Normal 19 27 6" xfId="8810"/>
    <cellStyle name="Normal 19 28" xfId="1057"/>
    <cellStyle name="Normal 19 28 2" xfId="2900"/>
    <cellStyle name="Normal 19 28 3" xfId="4428"/>
    <cellStyle name="Normal 19 28 4" xfId="5915"/>
    <cellStyle name="Normal 19 28 5" xfId="7402"/>
    <cellStyle name="Normal 19 28 6" xfId="8847"/>
    <cellStyle name="Normal 19 29" xfId="1094"/>
    <cellStyle name="Normal 19 29 2" xfId="2937"/>
    <cellStyle name="Normal 19 29 3" xfId="4465"/>
    <cellStyle name="Normal 19 29 4" xfId="5952"/>
    <cellStyle name="Normal 19 29 5" xfId="7439"/>
    <cellStyle name="Normal 19 29 6" xfId="8884"/>
    <cellStyle name="Normal 19 3" xfId="315"/>
    <cellStyle name="Normal 19 3 2" xfId="2158"/>
    <cellStyle name="Normal 19 3 3" xfId="3686"/>
    <cellStyle name="Normal 19 3 4" xfId="3535"/>
    <cellStyle name="Normal 19 3 5" xfId="5020"/>
    <cellStyle name="Normal 19 3 6" xfId="6552"/>
    <cellStyle name="Normal 19 30" xfId="1131"/>
    <cellStyle name="Normal 19 30 2" xfId="2974"/>
    <cellStyle name="Normal 19 30 3" xfId="4502"/>
    <cellStyle name="Normal 19 30 4" xfId="5989"/>
    <cellStyle name="Normal 19 30 5" xfId="7476"/>
    <cellStyle name="Normal 19 30 6" xfId="8921"/>
    <cellStyle name="Normal 19 31" xfId="1168"/>
    <cellStyle name="Normal 19 31 2" xfId="3011"/>
    <cellStyle name="Normal 19 31 3" xfId="4539"/>
    <cellStyle name="Normal 19 31 4" xfId="6026"/>
    <cellStyle name="Normal 19 31 5" xfId="7513"/>
    <cellStyle name="Normal 19 31 6" xfId="8958"/>
    <cellStyle name="Normal 19 32" xfId="1205"/>
    <cellStyle name="Normal 19 32 2" xfId="3048"/>
    <cellStyle name="Normal 19 32 3" xfId="4576"/>
    <cellStyle name="Normal 19 32 4" xfId="6063"/>
    <cellStyle name="Normal 19 32 5" xfId="7550"/>
    <cellStyle name="Normal 19 32 6" xfId="8995"/>
    <cellStyle name="Normal 19 33" xfId="1243"/>
    <cellStyle name="Normal 19 33 2" xfId="3086"/>
    <cellStyle name="Normal 19 33 3" xfId="4614"/>
    <cellStyle name="Normal 19 33 4" xfId="6101"/>
    <cellStyle name="Normal 19 33 5" xfId="7588"/>
    <cellStyle name="Normal 19 33 6" xfId="9033"/>
    <cellStyle name="Normal 19 34" xfId="1281"/>
    <cellStyle name="Normal 19 34 2" xfId="3124"/>
    <cellStyle name="Normal 19 34 3" xfId="4652"/>
    <cellStyle name="Normal 19 34 4" xfId="6139"/>
    <cellStyle name="Normal 19 34 5" xfId="7626"/>
    <cellStyle name="Normal 19 34 6" xfId="9071"/>
    <cellStyle name="Normal 19 35" xfId="1322"/>
    <cellStyle name="Normal 19 35 2" xfId="3165"/>
    <cellStyle name="Normal 19 35 3" xfId="4693"/>
    <cellStyle name="Normal 19 35 4" xfId="6180"/>
    <cellStyle name="Normal 19 35 5" xfId="7667"/>
    <cellStyle name="Normal 19 35 6" xfId="9112"/>
    <cellStyle name="Normal 19 36" xfId="1365"/>
    <cellStyle name="Normal 19 36 2" xfId="3208"/>
    <cellStyle name="Normal 19 36 3" xfId="4736"/>
    <cellStyle name="Normal 19 36 4" xfId="6223"/>
    <cellStyle name="Normal 19 36 5" xfId="7710"/>
    <cellStyle name="Normal 19 36 6" xfId="9155"/>
    <cellStyle name="Normal 19 37" xfId="1408"/>
    <cellStyle name="Normal 19 37 2" xfId="3251"/>
    <cellStyle name="Normal 19 37 3" xfId="4779"/>
    <cellStyle name="Normal 19 37 4" xfId="6266"/>
    <cellStyle name="Normal 19 37 5" xfId="7753"/>
    <cellStyle name="Normal 19 37 6" xfId="9198"/>
    <cellStyle name="Normal 19 38" xfId="1451"/>
    <cellStyle name="Normal 19 38 2" xfId="3294"/>
    <cellStyle name="Normal 19 38 3" xfId="4822"/>
    <cellStyle name="Normal 19 38 4" xfId="6309"/>
    <cellStyle name="Normal 19 38 5" xfId="7796"/>
    <cellStyle name="Normal 19 38 6" xfId="9241"/>
    <cellStyle name="Normal 19 39" xfId="1494"/>
    <cellStyle name="Normal 19 39 2" xfId="3337"/>
    <cellStyle name="Normal 19 39 3" xfId="4865"/>
    <cellStyle name="Normal 19 39 4" xfId="6352"/>
    <cellStyle name="Normal 19 39 5" xfId="7839"/>
    <cellStyle name="Normal 19 39 6" xfId="9284"/>
    <cellStyle name="Normal 19 4" xfId="337"/>
    <cellStyle name="Normal 19 4 2" xfId="2180"/>
    <cellStyle name="Normal 19 4 3" xfId="3708"/>
    <cellStyle name="Normal 19 4 4" xfId="3672"/>
    <cellStyle name="Normal 19 4 5" xfId="5158"/>
    <cellStyle name="Normal 19 4 6" xfId="6690"/>
    <cellStyle name="Normal 19 40" xfId="1538"/>
    <cellStyle name="Normal 19 41" xfId="1583"/>
    <cellStyle name="Normal 19 42" xfId="1628"/>
    <cellStyle name="Normal 19 43" xfId="1673"/>
    <cellStyle name="Normal 19 44" xfId="1718"/>
    <cellStyle name="Normal 19 45" xfId="1763"/>
    <cellStyle name="Normal 19 46" xfId="1808"/>
    <cellStyle name="Normal 19 47" xfId="1853"/>
    <cellStyle name="Normal 19 48" xfId="3457"/>
    <cellStyle name="Normal 19 49" xfId="4942"/>
    <cellStyle name="Normal 19 5" xfId="359"/>
    <cellStyle name="Normal 19 5 2" xfId="2202"/>
    <cellStyle name="Normal 19 5 3" xfId="3730"/>
    <cellStyle name="Normal 19 5 4" xfId="5217"/>
    <cellStyle name="Normal 19 5 5" xfId="6704"/>
    <cellStyle name="Normal 19 5 6" xfId="8149"/>
    <cellStyle name="Normal 19 50" xfId="6429"/>
    <cellStyle name="Normal 19 51" xfId="7872"/>
    <cellStyle name="Normal 19 52" xfId="9502"/>
    <cellStyle name="Normal 19 52 2" xfId="9929"/>
    <cellStyle name="Normal 19 52 3" xfId="10137"/>
    <cellStyle name="Normal 19 52 4" xfId="10343"/>
    <cellStyle name="Normal 19 53" xfId="9644"/>
    <cellStyle name="Normal 19 53 2" xfId="10036"/>
    <cellStyle name="Normal 19 54" xfId="9673"/>
    <cellStyle name="Normal 19 54 2" xfId="10471"/>
    <cellStyle name="Normal 19 55" xfId="9863"/>
    <cellStyle name="Normal 19 56" xfId="10071"/>
    <cellStyle name="Normal 19 57" xfId="10277"/>
    <cellStyle name="Normal 19 6" xfId="381"/>
    <cellStyle name="Normal 19 6 2" xfId="2224"/>
    <cellStyle name="Normal 19 6 3" xfId="3752"/>
    <cellStyle name="Normal 19 6 4" xfId="5239"/>
    <cellStyle name="Normal 19 6 5" xfId="6726"/>
    <cellStyle name="Normal 19 6 6" xfId="8171"/>
    <cellStyle name="Normal 19 7" xfId="403"/>
    <cellStyle name="Normal 19 7 2" xfId="2246"/>
    <cellStyle name="Normal 19 7 3" xfId="3774"/>
    <cellStyle name="Normal 19 7 4" xfId="5261"/>
    <cellStyle name="Normal 19 7 5" xfId="6748"/>
    <cellStyle name="Normal 19 7 6" xfId="8193"/>
    <cellStyle name="Normal 19 8" xfId="425"/>
    <cellStyle name="Normal 19 8 2" xfId="2268"/>
    <cellStyle name="Normal 19 8 3" xfId="3796"/>
    <cellStyle name="Normal 19 8 4" xfId="5283"/>
    <cellStyle name="Normal 19 8 5" xfId="6770"/>
    <cellStyle name="Normal 19 8 6" xfId="8215"/>
    <cellStyle name="Normal 19 9" xfId="454"/>
    <cellStyle name="Normal 19 9 2" xfId="2297"/>
    <cellStyle name="Normal 19 9 3" xfId="3825"/>
    <cellStyle name="Normal 19 9 4" xfId="5312"/>
    <cellStyle name="Normal 19 9 5" xfId="6799"/>
    <cellStyle name="Normal 19 9 6" xfId="8244"/>
    <cellStyle name="Normal 2" xfId="40"/>
    <cellStyle name="Normal 2 10" xfId="118"/>
    <cellStyle name="Normal 2 10 2" xfId="1961"/>
    <cellStyle name="Normal 2 10 3" xfId="3529"/>
    <cellStyle name="Normal 2 10 4" xfId="5014"/>
    <cellStyle name="Normal 2 10 5" xfId="6501"/>
    <cellStyle name="Normal 2 10 6" xfId="7937"/>
    <cellStyle name="Normal 2 10 7" xfId="9665"/>
    <cellStyle name="Normal 2 11" xfId="126"/>
    <cellStyle name="Normal 2 11 2" xfId="1969"/>
    <cellStyle name="Normal 2 11 3" xfId="3483"/>
    <cellStyle name="Normal 2 11 4" xfId="4968"/>
    <cellStyle name="Normal 2 11 5" xfId="6455"/>
    <cellStyle name="Normal 2 11 6" xfId="7898"/>
    <cellStyle name="Normal 2 11 7" xfId="9663"/>
    <cellStyle name="Normal 2 12" xfId="135"/>
    <cellStyle name="Normal 2 12 2" xfId="1978"/>
    <cellStyle name="Normal 2 12 3" xfId="3394"/>
    <cellStyle name="Normal 2 12 4" xfId="5191"/>
    <cellStyle name="Normal 2 12 5" xfId="6678"/>
    <cellStyle name="Normal 2 12 6" xfId="8087"/>
    <cellStyle name="Normal 2 12 7" xfId="9661"/>
    <cellStyle name="Normal 2 13" xfId="144"/>
    <cellStyle name="Normal 2 13 2" xfId="1987"/>
    <cellStyle name="Normal 2 13 3" xfId="3615"/>
    <cellStyle name="Normal 2 13 4" xfId="5100"/>
    <cellStyle name="Normal 2 13 5" xfId="6587"/>
    <cellStyle name="Normal 2 13 6" xfId="8010"/>
    <cellStyle name="Normal 2 13 7" xfId="9659"/>
    <cellStyle name="Normal 2 14" xfId="154"/>
    <cellStyle name="Normal 2 14 2" xfId="1997"/>
    <cellStyle name="Normal 2 14 3" xfId="3479"/>
    <cellStyle name="Normal 2 14 4" xfId="4964"/>
    <cellStyle name="Normal 2 14 5" xfId="6451"/>
    <cellStyle name="Normal 2 14 6" xfId="7894"/>
    <cellStyle name="Normal 2 14 7" xfId="9657"/>
    <cellStyle name="Normal 2 15" xfId="164"/>
    <cellStyle name="Normal 2 15 2" xfId="2007"/>
    <cellStyle name="Normal 2 15 3" xfId="3633"/>
    <cellStyle name="Normal 2 15 4" xfId="5142"/>
    <cellStyle name="Normal 2 15 5" xfId="6629"/>
    <cellStyle name="Normal 2 15 6" xfId="8045"/>
    <cellStyle name="Normal 2 15 7" xfId="9651"/>
    <cellStyle name="Normal 2 16" xfId="180"/>
    <cellStyle name="Normal 2 16 2" xfId="2023"/>
    <cellStyle name="Normal 2 16 3" xfId="3566"/>
    <cellStyle name="Normal 2 16 4" xfId="5051"/>
    <cellStyle name="Normal 2 16 5" xfId="6538"/>
    <cellStyle name="Normal 2 16 6" xfId="7967"/>
    <cellStyle name="Normal 2 16 7" xfId="9619"/>
    <cellStyle name="Normal 2 17" xfId="196"/>
    <cellStyle name="Normal 2 17 2" xfId="2039"/>
    <cellStyle name="Normal 2 17 3" xfId="3474"/>
    <cellStyle name="Normal 2 17 4" xfId="4959"/>
    <cellStyle name="Normal 2 17 5" xfId="6446"/>
    <cellStyle name="Normal 2 17 6" xfId="7889"/>
    <cellStyle name="Normal 2 17 7" xfId="9672"/>
    <cellStyle name="Normal 2 18" xfId="212"/>
    <cellStyle name="Normal 2 18 2" xfId="2055"/>
    <cellStyle name="Normal 2 18 3" xfId="3384"/>
    <cellStyle name="Normal 2 18 4" xfId="5181"/>
    <cellStyle name="Normal 2 18 5" xfId="6668"/>
    <cellStyle name="Normal 2 18 6" xfId="8077"/>
    <cellStyle name="Normal 2 18 7" xfId="9674"/>
    <cellStyle name="Normal 2 19" xfId="228"/>
    <cellStyle name="Normal 2 19 2" xfId="2071"/>
    <cellStyle name="Normal 2 19 3" xfId="3587"/>
    <cellStyle name="Normal 2 19 4" xfId="5089"/>
    <cellStyle name="Normal 2 19 5" xfId="6576"/>
    <cellStyle name="Normal 2 19 6" xfId="7999"/>
    <cellStyle name="Normal 2 19 7" xfId="9676"/>
    <cellStyle name="Normal 2 2" xfId="41"/>
    <cellStyle name="Normal 2 2 2" xfId="9820"/>
    <cellStyle name="Normal 2 2 2 2" xfId="10008"/>
    <cellStyle name="Normal 2 2 3" xfId="9656"/>
    <cellStyle name="Normal 2 20" xfId="244"/>
    <cellStyle name="Normal 2 20 2" xfId="2087"/>
    <cellStyle name="Normal 2 20 3" xfId="3558"/>
    <cellStyle name="Normal 2 20 4" xfId="5043"/>
    <cellStyle name="Normal 2 20 5" xfId="6530"/>
    <cellStyle name="Normal 2 20 6" xfId="7959"/>
    <cellStyle name="Normal 2 20 7" xfId="9678"/>
    <cellStyle name="Normal 2 21" xfId="260"/>
    <cellStyle name="Normal 2 21 2" xfId="2103"/>
    <cellStyle name="Normal 2 21 3" xfId="3466"/>
    <cellStyle name="Normal 2 21 4" xfId="4951"/>
    <cellStyle name="Normal 2 21 5" xfId="6438"/>
    <cellStyle name="Normal 2 21 6" xfId="7881"/>
    <cellStyle name="Normal 2 21 7" xfId="9683"/>
    <cellStyle name="Normal 2 22" xfId="276"/>
    <cellStyle name="Normal 2 22 2" xfId="2119"/>
    <cellStyle name="Normal 2 22 3" xfId="3376"/>
    <cellStyle name="Normal 2 22 4" xfId="5173"/>
    <cellStyle name="Normal 2 22 5" xfId="6660"/>
    <cellStyle name="Normal 2 22 6" xfId="8069"/>
    <cellStyle name="Normal 2 22 7" xfId="9685"/>
    <cellStyle name="Normal 2 23" xfId="298"/>
    <cellStyle name="Normal 2 23 2" xfId="2141"/>
    <cellStyle name="Normal 2 23 3" xfId="3639"/>
    <cellStyle name="Normal 2 23 4" xfId="5125"/>
    <cellStyle name="Normal 2 23 5" xfId="6612"/>
    <cellStyle name="Normal 2 23 6" xfId="8028"/>
    <cellStyle name="Normal 2 23 7" xfId="9687"/>
    <cellStyle name="Normal 2 24" xfId="320"/>
    <cellStyle name="Normal 2 24 2" xfId="2163"/>
    <cellStyle name="Normal 2 24 3" xfId="3691"/>
    <cellStyle name="Normal 2 24 4" xfId="3491"/>
    <cellStyle name="Normal 2 24 5" xfId="4975"/>
    <cellStyle name="Normal 2 24 6" xfId="6508"/>
    <cellStyle name="Normal 2 24 7" xfId="9689"/>
    <cellStyle name="Normal 2 25" xfId="342"/>
    <cellStyle name="Normal 2 25 2" xfId="2185"/>
    <cellStyle name="Normal 2 25 3" xfId="3713"/>
    <cellStyle name="Normal 2 25 4" xfId="3584"/>
    <cellStyle name="Normal 2 25 5" xfId="4934"/>
    <cellStyle name="Normal 2 25 6" xfId="6466"/>
    <cellStyle name="Normal 2 25 7" xfId="9691"/>
    <cellStyle name="Normal 2 26" xfId="364"/>
    <cellStyle name="Normal 2 26 2" xfId="2207"/>
    <cellStyle name="Normal 2 26 3" xfId="3735"/>
    <cellStyle name="Normal 2 26 4" xfId="5222"/>
    <cellStyle name="Normal 2 26 5" xfId="6709"/>
    <cellStyle name="Normal 2 26 6" xfId="8154"/>
    <cellStyle name="Normal 2 26 7" xfId="9693"/>
    <cellStyle name="Normal 2 27" xfId="386"/>
    <cellStyle name="Normal 2 27 2" xfId="2229"/>
    <cellStyle name="Normal 2 27 3" xfId="3757"/>
    <cellStyle name="Normal 2 27 4" xfId="5244"/>
    <cellStyle name="Normal 2 27 5" xfId="6731"/>
    <cellStyle name="Normal 2 27 6" xfId="8176"/>
    <cellStyle name="Normal 2 27 7" xfId="9694"/>
    <cellStyle name="Normal 2 28" xfId="408"/>
    <cellStyle name="Normal 2 28 2" xfId="2251"/>
    <cellStyle name="Normal 2 28 3" xfId="3779"/>
    <cellStyle name="Normal 2 28 4" xfId="5266"/>
    <cellStyle name="Normal 2 28 5" xfId="6753"/>
    <cellStyle name="Normal 2 28 6" xfId="8198"/>
    <cellStyle name="Normal 2 28 7" xfId="9695"/>
    <cellStyle name="Normal 2 29" xfId="437"/>
    <cellStyle name="Normal 2 29 2" xfId="2280"/>
    <cellStyle name="Normal 2 29 3" xfId="3808"/>
    <cellStyle name="Normal 2 29 4" xfId="5295"/>
    <cellStyle name="Normal 2 29 5" xfId="6782"/>
    <cellStyle name="Normal 2 29 6" xfId="8227"/>
    <cellStyle name="Normal 2 29 7" xfId="9696"/>
    <cellStyle name="Normal 2 3" xfId="86"/>
    <cellStyle name="Normal 2 3 2" xfId="1929"/>
    <cellStyle name="Normal 2 3 2 2" xfId="9819"/>
    <cellStyle name="Normal 2 3 3" xfId="3400"/>
    <cellStyle name="Normal 2 3 4" xfId="5197"/>
    <cellStyle name="Normal 2 3 5" xfId="6684"/>
    <cellStyle name="Normal 2 3 6" xfId="8093"/>
    <cellStyle name="Normal 2 3 7" xfId="9626"/>
    <cellStyle name="Normal 2 3 7 2" xfId="10009"/>
    <cellStyle name="Normal 2 3 8" xfId="9653"/>
    <cellStyle name="Normal 2 30" xfId="466"/>
    <cellStyle name="Normal 2 30 2" xfId="2309"/>
    <cellStyle name="Normal 2 30 3" xfId="3837"/>
    <cellStyle name="Normal 2 30 4" xfId="5324"/>
    <cellStyle name="Normal 2 30 5" xfId="6811"/>
    <cellStyle name="Normal 2 30 6" xfId="8256"/>
    <cellStyle name="Normal 2 30 7" xfId="9697"/>
    <cellStyle name="Normal 2 31" xfId="495"/>
    <cellStyle name="Normal 2 31 2" xfId="2338"/>
    <cellStyle name="Normal 2 31 3" xfId="3866"/>
    <cellStyle name="Normal 2 31 4" xfId="5353"/>
    <cellStyle name="Normal 2 31 5" xfId="6840"/>
    <cellStyle name="Normal 2 31 6" xfId="8285"/>
    <cellStyle name="Normal 2 31 7" xfId="9698"/>
    <cellStyle name="Normal 2 32" xfId="524"/>
    <cellStyle name="Normal 2 32 2" xfId="2367"/>
    <cellStyle name="Normal 2 32 3" xfId="3895"/>
    <cellStyle name="Normal 2 32 4" xfId="5382"/>
    <cellStyle name="Normal 2 32 5" xfId="6869"/>
    <cellStyle name="Normal 2 32 6" xfId="8314"/>
    <cellStyle name="Normal 2 32 7" xfId="9699"/>
    <cellStyle name="Normal 2 33" xfId="553"/>
    <cellStyle name="Normal 2 33 2" xfId="2396"/>
    <cellStyle name="Normal 2 33 3" xfId="3924"/>
    <cellStyle name="Normal 2 33 4" xfId="5411"/>
    <cellStyle name="Normal 2 33 5" xfId="6898"/>
    <cellStyle name="Normal 2 33 6" xfId="8343"/>
    <cellStyle name="Normal 2 33 7" xfId="9700"/>
    <cellStyle name="Normal 2 34" xfId="582"/>
    <cellStyle name="Normal 2 34 2" xfId="2425"/>
    <cellStyle name="Normal 2 34 3" xfId="3953"/>
    <cellStyle name="Normal 2 34 4" xfId="5440"/>
    <cellStyle name="Normal 2 34 5" xfId="6927"/>
    <cellStyle name="Normal 2 34 6" xfId="8372"/>
    <cellStyle name="Normal 2 34 7" xfId="9701"/>
    <cellStyle name="Normal 2 35" xfId="612"/>
    <cellStyle name="Normal 2 35 2" xfId="2455"/>
    <cellStyle name="Normal 2 35 3" xfId="3983"/>
    <cellStyle name="Normal 2 35 4" xfId="5470"/>
    <cellStyle name="Normal 2 35 5" xfId="6957"/>
    <cellStyle name="Normal 2 35 6" xfId="8402"/>
    <cellStyle name="Normal 2 35 7" xfId="9702"/>
    <cellStyle name="Normal 2 36" xfId="642"/>
    <cellStyle name="Normal 2 36 2" xfId="2485"/>
    <cellStyle name="Normal 2 36 3" xfId="4013"/>
    <cellStyle name="Normal 2 36 4" xfId="5500"/>
    <cellStyle name="Normal 2 36 5" xfId="6987"/>
    <cellStyle name="Normal 2 36 6" xfId="8432"/>
    <cellStyle name="Normal 2 36 7" xfId="9703"/>
    <cellStyle name="Normal 2 37" xfId="672"/>
    <cellStyle name="Normal 2 37 2" xfId="2515"/>
    <cellStyle name="Normal 2 37 3" xfId="4043"/>
    <cellStyle name="Normal 2 37 4" xfId="5530"/>
    <cellStyle name="Normal 2 37 5" xfId="7017"/>
    <cellStyle name="Normal 2 37 6" xfId="8462"/>
    <cellStyle name="Normal 2 37 7" xfId="9704"/>
    <cellStyle name="Normal 2 38" xfId="702"/>
    <cellStyle name="Normal 2 38 2" xfId="2545"/>
    <cellStyle name="Normal 2 38 3" xfId="4073"/>
    <cellStyle name="Normal 2 38 4" xfId="5560"/>
    <cellStyle name="Normal 2 38 5" xfId="7047"/>
    <cellStyle name="Normal 2 38 6" xfId="8492"/>
    <cellStyle name="Normal 2 38 7" xfId="9705"/>
    <cellStyle name="Normal 2 39" xfId="732"/>
    <cellStyle name="Normal 2 39 2" xfId="2575"/>
    <cellStyle name="Normal 2 39 3" xfId="4103"/>
    <cellStyle name="Normal 2 39 4" xfId="5590"/>
    <cellStyle name="Normal 2 39 5" xfId="7077"/>
    <cellStyle name="Normal 2 39 6" xfId="8522"/>
    <cellStyle name="Normal 2 39 7" xfId="9706"/>
    <cellStyle name="Normal 2 4" xfId="88"/>
    <cellStyle name="Normal 2 4 2" xfId="1931"/>
    <cellStyle name="Normal 2 4 2 2" xfId="9823"/>
    <cellStyle name="Normal 2 4 3" xfId="3622"/>
    <cellStyle name="Normal 2 4 4" xfId="5107"/>
    <cellStyle name="Normal 2 4 5" xfId="6594"/>
    <cellStyle name="Normal 2 4 6" xfId="8017"/>
    <cellStyle name="Normal 2 4 7" xfId="9649"/>
    <cellStyle name="Normal 2 4 7 2" xfId="10007"/>
    <cellStyle name="Normal 2 4 8" xfId="10246"/>
    <cellStyle name="Normal 2 40" xfId="762"/>
    <cellStyle name="Normal 2 40 2" xfId="2605"/>
    <cellStyle name="Normal 2 40 3" xfId="4133"/>
    <cellStyle name="Normal 2 40 4" xfId="5620"/>
    <cellStyle name="Normal 2 40 5" xfId="7107"/>
    <cellStyle name="Normal 2 40 6" xfId="8552"/>
    <cellStyle name="Normal 2 40 7" xfId="9707"/>
    <cellStyle name="Normal 2 41" xfId="796"/>
    <cellStyle name="Normal 2 41 2" xfId="2639"/>
    <cellStyle name="Normal 2 41 3" xfId="4167"/>
    <cellStyle name="Normal 2 41 4" xfId="5654"/>
    <cellStyle name="Normal 2 41 5" xfId="7141"/>
    <cellStyle name="Normal 2 41 6" xfId="8586"/>
    <cellStyle name="Normal 2 41 7" xfId="9708"/>
    <cellStyle name="Normal 2 42" xfId="830"/>
    <cellStyle name="Normal 2 42 2" xfId="2673"/>
    <cellStyle name="Normal 2 42 3" xfId="4201"/>
    <cellStyle name="Normal 2 42 4" xfId="5688"/>
    <cellStyle name="Normal 2 42 5" xfId="7175"/>
    <cellStyle name="Normal 2 42 6" xfId="8620"/>
    <cellStyle name="Normal 2 42 7" xfId="9709"/>
    <cellStyle name="Normal 2 43" xfId="864"/>
    <cellStyle name="Normal 2 43 2" xfId="2707"/>
    <cellStyle name="Normal 2 43 3" xfId="4235"/>
    <cellStyle name="Normal 2 43 4" xfId="5722"/>
    <cellStyle name="Normal 2 43 5" xfId="7209"/>
    <cellStyle name="Normal 2 43 6" xfId="8654"/>
    <cellStyle name="Normal 2 43 7" xfId="9710"/>
    <cellStyle name="Normal 2 44" xfId="898"/>
    <cellStyle name="Normal 2 44 2" xfId="2741"/>
    <cellStyle name="Normal 2 44 3" xfId="4269"/>
    <cellStyle name="Normal 2 44 4" xfId="5756"/>
    <cellStyle name="Normal 2 44 5" xfId="7243"/>
    <cellStyle name="Normal 2 44 6" xfId="8688"/>
    <cellStyle name="Normal 2 44 7" xfId="9711"/>
    <cellStyle name="Normal 2 45" xfId="932"/>
    <cellStyle name="Normal 2 45 2" xfId="2775"/>
    <cellStyle name="Normal 2 45 3" xfId="4303"/>
    <cellStyle name="Normal 2 45 4" xfId="5790"/>
    <cellStyle name="Normal 2 45 5" xfId="7277"/>
    <cellStyle name="Normal 2 45 6" xfId="8722"/>
    <cellStyle name="Normal 2 45 7" xfId="9712"/>
    <cellStyle name="Normal 2 46" xfId="966"/>
    <cellStyle name="Normal 2 46 2" xfId="2809"/>
    <cellStyle name="Normal 2 46 3" xfId="4337"/>
    <cellStyle name="Normal 2 46 4" xfId="5824"/>
    <cellStyle name="Normal 2 46 5" xfId="7311"/>
    <cellStyle name="Normal 2 46 6" xfId="8756"/>
    <cellStyle name="Normal 2 46 7" xfId="9713"/>
    <cellStyle name="Normal 2 47" xfId="1003"/>
    <cellStyle name="Normal 2 47 2" xfId="2846"/>
    <cellStyle name="Normal 2 47 3" xfId="4374"/>
    <cellStyle name="Normal 2 47 4" xfId="5861"/>
    <cellStyle name="Normal 2 47 5" xfId="7348"/>
    <cellStyle name="Normal 2 47 6" xfId="8793"/>
    <cellStyle name="Normal 2 47 7" xfId="9714"/>
    <cellStyle name="Normal 2 48" xfId="1040"/>
    <cellStyle name="Normal 2 48 2" xfId="2883"/>
    <cellStyle name="Normal 2 48 3" xfId="4411"/>
    <cellStyle name="Normal 2 48 4" xfId="5898"/>
    <cellStyle name="Normal 2 48 5" xfId="7385"/>
    <cellStyle name="Normal 2 48 6" xfId="8830"/>
    <cellStyle name="Normal 2 48 7" xfId="9715"/>
    <cellStyle name="Normal 2 49" xfId="1077"/>
    <cellStyle name="Normal 2 49 2" xfId="2920"/>
    <cellStyle name="Normal 2 49 3" xfId="4448"/>
    <cellStyle name="Normal 2 49 4" xfId="5935"/>
    <cellStyle name="Normal 2 49 5" xfId="7422"/>
    <cellStyle name="Normal 2 49 6" xfId="8867"/>
    <cellStyle name="Normal 2 49 7" xfId="9716"/>
    <cellStyle name="Normal 2 5" xfId="90"/>
    <cellStyle name="Normal 2 5 2" xfId="1933"/>
    <cellStyle name="Normal 2 5 3" xfId="3532"/>
    <cellStyle name="Normal 2 5 4" xfId="5017"/>
    <cellStyle name="Normal 2 5 5" xfId="6504"/>
    <cellStyle name="Normal 2 5 6" xfId="7940"/>
    <cellStyle name="Normal 2 5 7" xfId="9628"/>
    <cellStyle name="Normal 2 5 8" xfId="10244"/>
    <cellStyle name="Normal 2 50" xfId="1114"/>
    <cellStyle name="Normal 2 50 2" xfId="2957"/>
    <cellStyle name="Normal 2 50 3" xfId="4485"/>
    <cellStyle name="Normal 2 50 4" xfId="5972"/>
    <cellStyle name="Normal 2 50 5" xfId="7459"/>
    <cellStyle name="Normal 2 50 6" xfId="8904"/>
    <cellStyle name="Normal 2 50 7" xfId="9717"/>
    <cellStyle name="Normal 2 51" xfId="1151"/>
    <cellStyle name="Normal 2 51 2" xfId="2994"/>
    <cellStyle name="Normal 2 51 3" xfId="4522"/>
    <cellStyle name="Normal 2 51 4" xfId="6009"/>
    <cellStyle name="Normal 2 51 5" xfId="7496"/>
    <cellStyle name="Normal 2 51 6" xfId="8941"/>
    <cellStyle name="Normal 2 51 7" xfId="9718"/>
    <cellStyle name="Normal 2 52" xfId="1188"/>
    <cellStyle name="Normal 2 52 2" xfId="3031"/>
    <cellStyle name="Normal 2 52 3" xfId="4559"/>
    <cellStyle name="Normal 2 52 4" xfId="6046"/>
    <cellStyle name="Normal 2 52 5" xfId="7533"/>
    <cellStyle name="Normal 2 52 6" xfId="8978"/>
    <cellStyle name="Normal 2 52 7" xfId="9719"/>
    <cellStyle name="Normal 2 53" xfId="1226"/>
    <cellStyle name="Normal 2 53 2" xfId="3069"/>
    <cellStyle name="Normal 2 53 3" xfId="4597"/>
    <cellStyle name="Normal 2 53 4" xfId="6084"/>
    <cellStyle name="Normal 2 53 5" xfId="7571"/>
    <cellStyle name="Normal 2 53 6" xfId="9016"/>
    <cellStyle name="Normal 2 53 7" xfId="9720"/>
    <cellStyle name="Normal 2 54" xfId="1264"/>
    <cellStyle name="Normal 2 54 2" xfId="3107"/>
    <cellStyle name="Normal 2 54 3" xfId="4635"/>
    <cellStyle name="Normal 2 54 4" xfId="6122"/>
    <cellStyle name="Normal 2 54 5" xfId="7609"/>
    <cellStyle name="Normal 2 54 6" xfId="9054"/>
    <cellStyle name="Normal 2 54 7" xfId="9721"/>
    <cellStyle name="Normal 2 55" xfId="1305"/>
    <cellStyle name="Normal 2 55 2" xfId="3148"/>
    <cellStyle name="Normal 2 55 3" xfId="4676"/>
    <cellStyle name="Normal 2 55 4" xfId="6163"/>
    <cellStyle name="Normal 2 55 5" xfId="7650"/>
    <cellStyle name="Normal 2 55 6" xfId="9095"/>
    <cellStyle name="Normal 2 55 7" xfId="9722"/>
    <cellStyle name="Normal 2 56" xfId="1348"/>
    <cellStyle name="Normal 2 56 2" xfId="3191"/>
    <cellStyle name="Normal 2 56 3" xfId="4719"/>
    <cellStyle name="Normal 2 56 4" xfId="6206"/>
    <cellStyle name="Normal 2 56 5" xfId="7693"/>
    <cellStyle name="Normal 2 56 6" xfId="9138"/>
    <cellStyle name="Normal 2 56 7" xfId="9723"/>
    <cellStyle name="Normal 2 57" xfId="1391"/>
    <cellStyle name="Normal 2 57 2" xfId="3234"/>
    <cellStyle name="Normal 2 57 3" xfId="4762"/>
    <cellStyle name="Normal 2 57 4" xfId="6249"/>
    <cellStyle name="Normal 2 57 5" xfId="7736"/>
    <cellStyle name="Normal 2 57 6" xfId="9181"/>
    <cellStyle name="Normal 2 57 7" xfId="9724"/>
    <cellStyle name="Normal 2 58" xfId="1434"/>
    <cellStyle name="Normal 2 58 2" xfId="3277"/>
    <cellStyle name="Normal 2 58 3" xfId="4805"/>
    <cellStyle name="Normal 2 58 4" xfId="6292"/>
    <cellStyle name="Normal 2 58 5" xfId="7779"/>
    <cellStyle name="Normal 2 58 6" xfId="9224"/>
    <cellStyle name="Normal 2 58 7" xfId="9725"/>
    <cellStyle name="Normal 2 59" xfId="1477"/>
    <cellStyle name="Normal 2 59 2" xfId="3320"/>
    <cellStyle name="Normal 2 59 3" xfId="4848"/>
    <cellStyle name="Normal 2 59 4" xfId="6335"/>
    <cellStyle name="Normal 2 59 5" xfId="7822"/>
    <cellStyle name="Normal 2 59 6" xfId="9267"/>
    <cellStyle name="Normal 2 59 7" xfId="9726"/>
    <cellStyle name="Normal 2 6" xfId="94"/>
    <cellStyle name="Normal 2 6 2" xfId="1937"/>
    <cellStyle name="Normal 2 6 3" xfId="3665"/>
    <cellStyle name="Normal 2 6 4" xfId="5151"/>
    <cellStyle name="Normal 2 6 5" xfId="6638"/>
    <cellStyle name="Normal 2 6 6" xfId="8054"/>
    <cellStyle name="Normal 2 6 7" xfId="9670"/>
    <cellStyle name="Normal 2 60" xfId="1521"/>
    <cellStyle name="Normal 2 60 2" xfId="9727"/>
    <cellStyle name="Normal 2 61" xfId="1566"/>
    <cellStyle name="Normal 2 61 2" xfId="9728"/>
    <cellStyle name="Normal 2 62" xfId="1611"/>
    <cellStyle name="Normal 2 62 2" xfId="9729"/>
    <cellStyle name="Normal 2 63" xfId="1656"/>
    <cellStyle name="Normal 2 63 2" xfId="9730"/>
    <cellStyle name="Normal 2 64" xfId="1701"/>
    <cellStyle name="Normal 2 64 2" xfId="9731"/>
    <cellStyle name="Normal 2 65" xfId="1746"/>
    <cellStyle name="Normal 2 65 2" xfId="9732"/>
    <cellStyle name="Normal 2 66" xfId="1791"/>
    <cellStyle name="Normal 2 66 2" xfId="9733"/>
    <cellStyle name="Normal 2 67" xfId="1836"/>
    <cellStyle name="Normal 2 67 2" xfId="9734"/>
    <cellStyle name="Normal 2 68" xfId="3594"/>
    <cellStyle name="Normal 2 68 2" xfId="9735"/>
    <cellStyle name="Normal 2 69" xfId="3488"/>
    <cellStyle name="Normal 2 69 2" xfId="9736"/>
    <cellStyle name="Normal 2 7" xfId="98"/>
    <cellStyle name="Normal 2 7 2" xfId="1941"/>
    <cellStyle name="Normal 2 7 3" xfId="3486"/>
    <cellStyle name="Normal 2 7 4" xfId="4971"/>
    <cellStyle name="Normal 2 7 5" xfId="6458"/>
    <cellStyle name="Normal 2 7 6" xfId="7901"/>
    <cellStyle name="Normal 2 7 7" xfId="9668"/>
    <cellStyle name="Normal 2 70" xfId="4973"/>
    <cellStyle name="Normal 2 70 2" xfId="9737"/>
    <cellStyle name="Normal 2 71" xfId="6505"/>
    <cellStyle name="Normal 2 71 2" xfId="9738"/>
    <cellStyle name="Normal 2 72" xfId="9450"/>
    <cellStyle name="Normal 2 72 2" xfId="9739"/>
    <cellStyle name="Normal 2 73" xfId="9618"/>
    <cellStyle name="Normal 2 73 2" xfId="9740"/>
    <cellStyle name="Normal 2 74" xfId="9741"/>
    <cellStyle name="Normal 2 75" xfId="9742"/>
    <cellStyle name="Normal 2 76" xfId="9743"/>
    <cellStyle name="Normal 2 77" xfId="9744"/>
    <cellStyle name="Normal 2 78" xfId="9745"/>
    <cellStyle name="Normal 2 79" xfId="9746"/>
    <cellStyle name="Normal 2 8" xfId="104"/>
    <cellStyle name="Normal 2 8 2" xfId="1947"/>
    <cellStyle name="Normal 2 8 3" xfId="3499"/>
    <cellStyle name="Normal 2 8 4" xfId="5015"/>
    <cellStyle name="Normal 2 8 5" xfId="6502"/>
    <cellStyle name="Normal 2 8 6" xfId="7938"/>
    <cellStyle name="Normal 2 8 7" xfId="9650"/>
    <cellStyle name="Normal 2 80" xfId="9747"/>
    <cellStyle name="Normal 2 81" xfId="9748"/>
    <cellStyle name="Normal 2 82" xfId="9749"/>
    <cellStyle name="Normal 2 83" xfId="9750"/>
    <cellStyle name="Normal 2 84" xfId="9751"/>
    <cellStyle name="Normal 2 85" xfId="9752"/>
    <cellStyle name="Normal 2 86" xfId="9753"/>
    <cellStyle name="Normal 2 87" xfId="9754"/>
    <cellStyle name="Normal 2 88" xfId="9755"/>
    <cellStyle name="Normal 2 89" xfId="9756"/>
    <cellStyle name="Normal 2 9" xfId="110"/>
    <cellStyle name="Normal 2 9 2" xfId="1953"/>
    <cellStyle name="Normal 2 9 3" xfId="3575"/>
    <cellStyle name="Normal 2 9 4" xfId="5028"/>
    <cellStyle name="Normal 2 9 5" xfId="6515"/>
    <cellStyle name="Normal 2 9 6" xfId="7944"/>
    <cellStyle name="Normal 2 9 7" xfId="9642"/>
    <cellStyle name="Normal 2 90" xfId="9757"/>
    <cellStyle name="Normal 2 91" xfId="9758"/>
    <cellStyle name="Normal 2 92" xfId="9759"/>
    <cellStyle name="Normal 2 93" xfId="9814"/>
    <cellStyle name="Normal 2 94" xfId="9760"/>
    <cellStyle name="Normal 2 95" xfId="10495"/>
    <cellStyle name="Normal 2_Consolidated 2008 MEEI Bulletins (17-04-2009)" xfId="42"/>
    <cellStyle name="Normal 20" xfId="9413"/>
    <cellStyle name="Normal 20 10" xfId="484"/>
    <cellStyle name="Normal 20 10 2" xfId="2327"/>
    <cellStyle name="Normal 20 10 3" xfId="3855"/>
    <cellStyle name="Normal 20 10 4" xfId="5342"/>
    <cellStyle name="Normal 20 10 5" xfId="6829"/>
    <cellStyle name="Normal 20 10 6" xfId="8274"/>
    <cellStyle name="Normal 20 11" xfId="513"/>
    <cellStyle name="Normal 20 11 2" xfId="2356"/>
    <cellStyle name="Normal 20 11 3" xfId="3884"/>
    <cellStyle name="Normal 20 11 4" xfId="5371"/>
    <cellStyle name="Normal 20 11 5" xfId="6858"/>
    <cellStyle name="Normal 20 11 6" xfId="8303"/>
    <cellStyle name="Normal 20 12" xfId="542"/>
    <cellStyle name="Normal 20 12 2" xfId="2385"/>
    <cellStyle name="Normal 20 12 3" xfId="3913"/>
    <cellStyle name="Normal 20 12 4" xfId="5400"/>
    <cellStyle name="Normal 20 12 5" xfId="6887"/>
    <cellStyle name="Normal 20 12 6" xfId="8332"/>
    <cellStyle name="Normal 20 13" xfId="571"/>
    <cellStyle name="Normal 20 13 2" xfId="2414"/>
    <cellStyle name="Normal 20 13 3" xfId="3942"/>
    <cellStyle name="Normal 20 13 4" xfId="5429"/>
    <cellStyle name="Normal 20 13 5" xfId="6916"/>
    <cellStyle name="Normal 20 13 6" xfId="8361"/>
    <cellStyle name="Normal 20 14" xfId="600"/>
    <cellStyle name="Normal 20 14 2" xfId="2443"/>
    <cellStyle name="Normal 20 14 3" xfId="3971"/>
    <cellStyle name="Normal 20 14 4" xfId="5458"/>
    <cellStyle name="Normal 20 14 5" xfId="6945"/>
    <cellStyle name="Normal 20 14 6" xfId="8390"/>
    <cellStyle name="Normal 20 15" xfId="630"/>
    <cellStyle name="Normal 20 15 2" xfId="2473"/>
    <cellStyle name="Normal 20 15 3" xfId="4001"/>
    <cellStyle name="Normal 20 15 4" xfId="5488"/>
    <cellStyle name="Normal 20 15 5" xfId="6975"/>
    <cellStyle name="Normal 20 15 6" xfId="8420"/>
    <cellStyle name="Normal 20 16" xfId="660"/>
    <cellStyle name="Normal 20 16 2" xfId="2503"/>
    <cellStyle name="Normal 20 16 3" xfId="4031"/>
    <cellStyle name="Normal 20 16 4" xfId="5518"/>
    <cellStyle name="Normal 20 16 5" xfId="7005"/>
    <cellStyle name="Normal 20 16 6" xfId="8450"/>
    <cellStyle name="Normal 20 17" xfId="690"/>
    <cellStyle name="Normal 20 17 2" xfId="2533"/>
    <cellStyle name="Normal 20 17 3" xfId="4061"/>
    <cellStyle name="Normal 20 17 4" xfId="5548"/>
    <cellStyle name="Normal 20 17 5" xfId="7035"/>
    <cellStyle name="Normal 20 17 6" xfId="8480"/>
    <cellStyle name="Normal 20 18" xfId="720"/>
    <cellStyle name="Normal 20 18 2" xfId="2563"/>
    <cellStyle name="Normal 20 18 3" xfId="4091"/>
    <cellStyle name="Normal 20 18 4" xfId="5578"/>
    <cellStyle name="Normal 20 18 5" xfId="7065"/>
    <cellStyle name="Normal 20 18 6" xfId="8510"/>
    <cellStyle name="Normal 20 19" xfId="750"/>
    <cellStyle name="Normal 20 19 2" xfId="2593"/>
    <cellStyle name="Normal 20 19 3" xfId="4121"/>
    <cellStyle name="Normal 20 19 4" xfId="5608"/>
    <cellStyle name="Normal 20 19 5" xfId="7095"/>
    <cellStyle name="Normal 20 19 6" xfId="8540"/>
    <cellStyle name="Normal 20 2" xfId="294"/>
    <cellStyle name="Normal 20 2 2" xfId="2137"/>
    <cellStyle name="Normal 20 2 3" xfId="3506"/>
    <cellStyle name="Normal 20 2 4" xfId="4991"/>
    <cellStyle name="Normal 20 2 5" xfId="6478"/>
    <cellStyle name="Normal 20 2 6" xfId="7914"/>
    <cellStyle name="Normal 20 20" xfId="780"/>
    <cellStyle name="Normal 20 20 2" xfId="2623"/>
    <cellStyle name="Normal 20 20 3" xfId="4151"/>
    <cellStyle name="Normal 20 20 4" xfId="5638"/>
    <cellStyle name="Normal 20 20 5" xfId="7125"/>
    <cellStyle name="Normal 20 20 6" xfId="8570"/>
    <cellStyle name="Normal 20 21" xfId="814"/>
    <cellStyle name="Normal 20 21 2" xfId="2657"/>
    <cellStyle name="Normal 20 21 3" xfId="4185"/>
    <cellStyle name="Normal 20 21 4" xfId="5672"/>
    <cellStyle name="Normal 20 21 5" xfId="7159"/>
    <cellStyle name="Normal 20 21 6" xfId="8604"/>
    <cellStyle name="Normal 20 22" xfId="848"/>
    <cellStyle name="Normal 20 22 2" xfId="2691"/>
    <cellStyle name="Normal 20 22 3" xfId="4219"/>
    <cellStyle name="Normal 20 22 4" xfId="5706"/>
    <cellStyle name="Normal 20 22 5" xfId="7193"/>
    <cellStyle name="Normal 20 22 6" xfId="8638"/>
    <cellStyle name="Normal 20 23" xfId="882"/>
    <cellStyle name="Normal 20 23 2" xfId="2725"/>
    <cellStyle name="Normal 20 23 3" xfId="4253"/>
    <cellStyle name="Normal 20 23 4" xfId="5740"/>
    <cellStyle name="Normal 20 23 5" xfId="7227"/>
    <cellStyle name="Normal 20 23 6" xfId="8672"/>
    <cellStyle name="Normal 20 24" xfId="916"/>
    <cellStyle name="Normal 20 24 2" xfId="2759"/>
    <cellStyle name="Normal 20 24 3" xfId="4287"/>
    <cellStyle name="Normal 20 24 4" xfId="5774"/>
    <cellStyle name="Normal 20 24 5" xfId="7261"/>
    <cellStyle name="Normal 20 24 6" xfId="8706"/>
    <cellStyle name="Normal 20 25" xfId="950"/>
    <cellStyle name="Normal 20 25 2" xfId="2793"/>
    <cellStyle name="Normal 20 25 3" xfId="4321"/>
    <cellStyle name="Normal 20 25 4" xfId="5808"/>
    <cellStyle name="Normal 20 25 5" xfId="7295"/>
    <cellStyle name="Normal 20 25 6" xfId="8740"/>
    <cellStyle name="Normal 20 26" xfId="984"/>
    <cellStyle name="Normal 20 26 2" xfId="2827"/>
    <cellStyle name="Normal 20 26 3" xfId="4355"/>
    <cellStyle name="Normal 20 26 4" xfId="5842"/>
    <cellStyle name="Normal 20 26 5" xfId="7329"/>
    <cellStyle name="Normal 20 26 6" xfId="8774"/>
    <cellStyle name="Normal 20 27" xfId="1021"/>
    <cellStyle name="Normal 20 27 2" xfId="2864"/>
    <cellStyle name="Normal 20 27 3" xfId="4392"/>
    <cellStyle name="Normal 20 27 4" xfId="5879"/>
    <cellStyle name="Normal 20 27 5" xfId="7366"/>
    <cellStyle name="Normal 20 27 6" xfId="8811"/>
    <cellStyle name="Normal 20 28" xfId="1058"/>
    <cellStyle name="Normal 20 28 2" xfId="2901"/>
    <cellStyle name="Normal 20 28 3" xfId="4429"/>
    <cellStyle name="Normal 20 28 4" xfId="5916"/>
    <cellStyle name="Normal 20 28 5" xfId="7403"/>
    <cellStyle name="Normal 20 28 6" xfId="8848"/>
    <cellStyle name="Normal 20 29" xfId="1095"/>
    <cellStyle name="Normal 20 29 2" xfId="2938"/>
    <cellStyle name="Normal 20 29 3" xfId="4466"/>
    <cellStyle name="Normal 20 29 4" xfId="5953"/>
    <cellStyle name="Normal 20 29 5" xfId="7440"/>
    <cellStyle name="Normal 20 29 6" xfId="8885"/>
    <cellStyle name="Normal 20 3" xfId="316"/>
    <cellStyle name="Normal 20 3 2" xfId="2159"/>
    <cellStyle name="Normal 20 3 3" xfId="3687"/>
    <cellStyle name="Normal 20 3 4" xfId="3580"/>
    <cellStyle name="Normal 20 3 5" xfId="5065"/>
    <cellStyle name="Normal 20 3 6" xfId="6597"/>
    <cellStyle name="Normal 20 30" xfId="1132"/>
    <cellStyle name="Normal 20 30 2" xfId="2975"/>
    <cellStyle name="Normal 20 30 3" xfId="4503"/>
    <cellStyle name="Normal 20 30 4" xfId="5990"/>
    <cellStyle name="Normal 20 30 5" xfId="7477"/>
    <cellStyle name="Normal 20 30 6" xfId="8922"/>
    <cellStyle name="Normal 20 31" xfId="1169"/>
    <cellStyle name="Normal 20 31 2" xfId="3012"/>
    <cellStyle name="Normal 20 31 3" xfId="4540"/>
    <cellStyle name="Normal 20 31 4" xfId="6027"/>
    <cellStyle name="Normal 20 31 5" xfId="7514"/>
    <cellStyle name="Normal 20 31 6" xfId="8959"/>
    <cellStyle name="Normal 20 32" xfId="1206"/>
    <cellStyle name="Normal 20 32 2" xfId="3049"/>
    <cellStyle name="Normal 20 32 3" xfId="4577"/>
    <cellStyle name="Normal 20 32 4" xfId="6064"/>
    <cellStyle name="Normal 20 32 5" xfId="7551"/>
    <cellStyle name="Normal 20 32 6" xfId="8996"/>
    <cellStyle name="Normal 20 33" xfId="1244"/>
    <cellStyle name="Normal 20 33 2" xfId="3087"/>
    <cellStyle name="Normal 20 33 3" xfId="4615"/>
    <cellStyle name="Normal 20 33 4" xfId="6102"/>
    <cellStyle name="Normal 20 33 5" xfId="7589"/>
    <cellStyle name="Normal 20 33 6" xfId="9034"/>
    <cellStyle name="Normal 20 34" xfId="1282"/>
    <cellStyle name="Normal 20 34 2" xfId="3125"/>
    <cellStyle name="Normal 20 34 3" xfId="4653"/>
    <cellStyle name="Normal 20 34 4" xfId="6140"/>
    <cellStyle name="Normal 20 34 5" xfId="7627"/>
    <cellStyle name="Normal 20 34 6" xfId="9072"/>
    <cellStyle name="Normal 20 35" xfId="1323"/>
    <cellStyle name="Normal 20 35 2" xfId="3166"/>
    <cellStyle name="Normal 20 35 3" xfId="4694"/>
    <cellStyle name="Normal 20 35 4" xfId="6181"/>
    <cellStyle name="Normal 20 35 5" xfId="7668"/>
    <cellStyle name="Normal 20 35 6" xfId="9113"/>
    <cellStyle name="Normal 20 36" xfId="1366"/>
    <cellStyle name="Normal 20 36 2" xfId="3209"/>
    <cellStyle name="Normal 20 36 3" xfId="4737"/>
    <cellStyle name="Normal 20 36 4" xfId="6224"/>
    <cellStyle name="Normal 20 36 5" xfId="7711"/>
    <cellStyle name="Normal 20 36 6" xfId="9156"/>
    <cellStyle name="Normal 20 37" xfId="1409"/>
    <cellStyle name="Normal 20 37 2" xfId="3252"/>
    <cellStyle name="Normal 20 37 3" xfId="4780"/>
    <cellStyle name="Normal 20 37 4" xfId="6267"/>
    <cellStyle name="Normal 20 37 5" xfId="7754"/>
    <cellStyle name="Normal 20 37 6" xfId="9199"/>
    <cellStyle name="Normal 20 38" xfId="1452"/>
    <cellStyle name="Normal 20 38 2" xfId="3295"/>
    <cellStyle name="Normal 20 38 3" xfId="4823"/>
    <cellStyle name="Normal 20 38 4" xfId="6310"/>
    <cellStyle name="Normal 20 38 5" xfId="7797"/>
    <cellStyle name="Normal 20 38 6" xfId="9242"/>
    <cellStyle name="Normal 20 39" xfId="1495"/>
    <cellStyle name="Normal 20 39 2" xfId="3338"/>
    <cellStyle name="Normal 20 39 3" xfId="4866"/>
    <cellStyle name="Normal 20 39 4" xfId="6353"/>
    <cellStyle name="Normal 20 39 5" xfId="7840"/>
    <cellStyle name="Normal 20 39 6" xfId="9285"/>
    <cellStyle name="Normal 20 4" xfId="338"/>
    <cellStyle name="Normal 20 4 2" xfId="2181"/>
    <cellStyle name="Normal 20 4 3" xfId="3709"/>
    <cellStyle name="Normal 20 4 4" xfId="3405"/>
    <cellStyle name="Normal 20 4 5" xfId="5203"/>
    <cellStyle name="Normal 20 4 6" xfId="6420"/>
    <cellStyle name="Normal 20 40" xfId="1539"/>
    <cellStyle name="Normal 20 41" xfId="1584"/>
    <cellStyle name="Normal 20 42" xfId="1629"/>
    <cellStyle name="Normal 20 43" xfId="1674"/>
    <cellStyle name="Normal 20 44" xfId="1719"/>
    <cellStyle name="Normal 20 45" xfId="1764"/>
    <cellStyle name="Normal 20 46" xfId="1809"/>
    <cellStyle name="Normal 20 47" xfId="1854"/>
    <cellStyle name="Normal 20 48" xfId="3414"/>
    <cellStyle name="Normal 20 49" xfId="4898"/>
    <cellStyle name="Normal 20 5" xfId="360"/>
    <cellStyle name="Normal 20 5 2" xfId="2203"/>
    <cellStyle name="Normal 20 5 3" xfId="3731"/>
    <cellStyle name="Normal 20 5 4" xfId="5218"/>
    <cellStyle name="Normal 20 5 5" xfId="6705"/>
    <cellStyle name="Normal 20 5 6" xfId="8150"/>
    <cellStyle name="Normal 20 50" xfId="6385"/>
    <cellStyle name="Normal 20 51" xfId="8102"/>
    <cellStyle name="Normal 20 52" xfId="9504"/>
    <cellStyle name="Normal 20 52 2" xfId="9930"/>
    <cellStyle name="Normal 20 52 3" xfId="10138"/>
    <cellStyle name="Normal 20 52 4" xfId="10344"/>
    <cellStyle name="Normal 20 53" xfId="9645"/>
    <cellStyle name="Normal 20 54" xfId="9675"/>
    <cellStyle name="Normal 20 55" xfId="9864"/>
    <cellStyle name="Normal 20 56" xfId="10072"/>
    <cellStyle name="Normal 20 57" xfId="10278"/>
    <cellStyle name="Normal 20 6" xfId="382"/>
    <cellStyle name="Normal 20 6 2" xfId="2225"/>
    <cellStyle name="Normal 20 6 3" xfId="3753"/>
    <cellStyle name="Normal 20 6 4" xfId="5240"/>
    <cellStyle name="Normal 20 6 5" xfId="6727"/>
    <cellStyle name="Normal 20 6 6" xfId="8172"/>
    <cellStyle name="Normal 20 7" xfId="404"/>
    <cellStyle name="Normal 20 7 2" xfId="2247"/>
    <cellStyle name="Normal 20 7 3" xfId="3775"/>
    <cellStyle name="Normal 20 7 4" xfId="5262"/>
    <cellStyle name="Normal 20 7 5" xfId="6749"/>
    <cellStyle name="Normal 20 7 6" xfId="8194"/>
    <cellStyle name="Normal 20 8" xfId="426"/>
    <cellStyle name="Normal 20 8 2" xfId="2269"/>
    <cellStyle name="Normal 20 8 3" xfId="3797"/>
    <cellStyle name="Normal 20 8 4" xfId="5284"/>
    <cellStyle name="Normal 20 8 5" xfId="6771"/>
    <cellStyle name="Normal 20 8 6" xfId="8216"/>
    <cellStyle name="Normal 20 9" xfId="455"/>
    <cellStyle name="Normal 20 9 2" xfId="2298"/>
    <cellStyle name="Normal 20 9 3" xfId="3826"/>
    <cellStyle name="Normal 20 9 4" xfId="5313"/>
    <cellStyle name="Normal 20 9 5" xfId="6800"/>
    <cellStyle name="Normal 20 9 6" xfId="8245"/>
    <cellStyle name="Normal 21" xfId="9447"/>
    <cellStyle name="Normal 21 10" xfId="485"/>
    <cellStyle name="Normal 21 10 2" xfId="2328"/>
    <cellStyle name="Normal 21 10 3" xfId="3856"/>
    <cellStyle name="Normal 21 10 4" xfId="5343"/>
    <cellStyle name="Normal 21 10 5" xfId="6830"/>
    <cellStyle name="Normal 21 10 6" xfId="8275"/>
    <cellStyle name="Normal 21 11" xfId="514"/>
    <cellStyle name="Normal 21 11 2" xfId="2357"/>
    <cellStyle name="Normal 21 11 3" xfId="3885"/>
    <cellStyle name="Normal 21 11 4" xfId="5372"/>
    <cellStyle name="Normal 21 11 5" xfId="6859"/>
    <cellStyle name="Normal 21 11 6" xfId="8304"/>
    <cellStyle name="Normal 21 12" xfId="543"/>
    <cellStyle name="Normal 21 12 2" xfId="2386"/>
    <cellStyle name="Normal 21 12 3" xfId="3914"/>
    <cellStyle name="Normal 21 12 4" xfId="5401"/>
    <cellStyle name="Normal 21 12 5" xfId="6888"/>
    <cellStyle name="Normal 21 12 6" xfId="8333"/>
    <cellStyle name="Normal 21 13" xfId="572"/>
    <cellStyle name="Normal 21 13 2" xfId="2415"/>
    <cellStyle name="Normal 21 13 3" xfId="3943"/>
    <cellStyle name="Normal 21 13 4" xfId="5430"/>
    <cellStyle name="Normal 21 13 5" xfId="6917"/>
    <cellStyle name="Normal 21 13 6" xfId="8362"/>
    <cellStyle name="Normal 21 14" xfId="601"/>
    <cellStyle name="Normal 21 14 2" xfId="2444"/>
    <cellStyle name="Normal 21 14 3" xfId="3972"/>
    <cellStyle name="Normal 21 14 4" xfId="5459"/>
    <cellStyle name="Normal 21 14 5" xfId="6946"/>
    <cellStyle name="Normal 21 14 6" xfId="8391"/>
    <cellStyle name="Normal 21 15" xfId="631"/>
    <cellStyle name="Normal 21 15 2" xfId="2474"/>
    <cellStyle name="Normal 21 15 3" xfId="4002"/>
    <cellStyle name="Normal 21 15 4" xfId="5489"/>
    <cellStyle name="Normal 21 15 5" xfId="6976"/>
    <cellStyle name="Normal 21 15 6" xfId="8421"/>
    <cellStyle name="Normal 21 16" xfId="661"/>
    <cellStyle name="Normal 21 16 2" xfId="2504"/>
    <cellStyle name="Normal 21 16 3" xfId="4032"/>
    <cellStyle name="Normal 21 16 4" xfId="5519"/>
    <cellStyle name="Normal 21 16 5" xfId="7006"/>
    <cellStyle name="Normal 21 16 6" xfId="8451"/>
    <cellStyle name="Normal 21 17" xfId="691"/>
    <cellStyle name="Normal 21 17 2" xfId="2534"/>
    <cellStyle name="Normal 21 17 3" xfId="4062"/>
    <cellStyle name="Normal 21 17 4" xfId="5549"/>
    <cellStyle name="Normal 21 17 5" xfId="7036"/>
    <cellStyle name="Normal 21 17 6" xfId="8481"/>
    <cellStyle name="Normal 21 18" xfId="721"/>
    <cellStyle name="Normal 21 18 2" xfId="2564"/>
    <cellStyle name="Normal 21 18 3" xfId="4092"/>
    <cellStyle name="Normal 21 18 4" xfId="5579"/>
    <cellStyle name="Normal 21 18 5" xfId="7066"/>
    <cellStyle name="Normal 21 18 6" xfId="8511"/>
    <cellStyle name="Normal 21 19" xfId="751"/>
    <cellStyle name="Normal 21 19 2" xfId="2594"/>
    <cellStyle name="Normal 21 19 3" xfId="4122"/>
    <cellStyle name="Normal 21 19 4" xfId="5609"/>
    <cellStyle name="Normal 21 19 5" xfId="7096"/>
    <cellStyle name="Normal 21 19 6" xfId="8541"/>
    <cellStyle name="Normal 21 2" xfId="295"/>
    <cellStyle name="Normal 21 2 2" xfId="2138"/>
    <cellStyle name="Normal 21 2 3" xfId="3461"/>
    <cellStyle name="Normal 21 2 4" xfId="4946"/>
    <cellStyle name="Normal 21 2 5" xfId="6433"/>
    <cellStyle name="Normal 21 2 6" xfId="7876"/>
    <cellStyle name="Normal 21 20" xfId="781"/>
    <cellStyle name="Normal 21 20 2" xfId="2624"/>
    <cellStyle name="Normal 21 20 3" xfId="4152"/>
    <cellStyle name="Normal 21 20 4" xfId="5639"/>
    <cellStyle name="Normal 21 20 5" xfId="7126"/>
    <cellStyle name="Normal 21 20 6" xfId="8571"/>
    <cellStyle name="Normal 21 21" xfId="815"/>
    <cellStyle name="Normal 21 21 2" xfId="2658"/>
    <cellStyle name="Normal 21 21 3" xfId="4186"/>
    <cellStyle name="Normal 21 21 4" xfId="5673"/>
    <cellStyle name="Normal 21 21 5" xfId="7160"/>
    <cellStyle name="Normal 21 21 6" xfId="8605"/>
    <cellStyle name="Normal 21 22" xfId="849"/>
    <cellStyle name="Normal 21 22 2" xfId="2692"/>
    <cellStyle name="Normal 21 22 3" xfId="4220"/>
    <cellStyle name="Normal 21 22 4" xfId="5707"/>
    <cellStyle name="Normal 21 22 5" xfId="7194"/>
    <cellStyle name="Normal 21 22 6" xfId="8639"/>
    <cellStyle name="Normal 21 23" xfId="883"/>
    <cellStyle name="Normal 21 23 2" xfId="2726"/>
    <cellStyle name="Normal 21 23 3" xfId="4254"/>
    <cellStyle name="Normal 21 23 4" xfId="5741"/>
    <cellStyle name="Normal 21 23 5" xfId="7228"/>
    <cellStyle name="Normal 21 23 6" xfId="8673"/>
    <cellStyle name="Normal 21 24" xfId="917"/>
    <cellStyle name="Normal 21 24 2" xfId="2760"/>
    <cellStyle name="Normal 21 24 3" xfId="4288"/>
    <cellStyle name="Normal 21 24 4" xfId="5775"/>
    <cellStyle name="Normal 21 24 5" xfId="7262"/>
    <cellStyle name="Normal 21 24 6" xfId="8707"/>
    <cellStyle name="Normal 21 25" xfId="951"/>
    <cellStyle name="Normal 21 25 2" xfId="2794"/>
    <cellStyle name="Normal 21 25 3" xfId="4322"/>
    <cellStyle name="Normal 21 25 4" xfId="5809"/>
    <cellStyle name="Normal 21 25 5" xfId="7296"/>
    <cellStyle name="Normal 21 25 6" xfId="8741"/>
    <cellStyle name="Normal 21 26" xfId="985"/>
    <cellStyle name="Normal 21 26 2" xfId="2828"/>
    <cellStyle name="Normal 21 26 3" xfId="4356"/>
    <cellStyle name="Normal 21 26 4" xfId="5843"/>
    <cellStyle name="Normal 21 26 5" xfId="7330"/>
    <cellStyle name="Normal 21 26 6" xfId="8775"/>
    <cellStyle name="Normal 21 27" xfId="1022"/>
    <cellStyle name="Normal 21 27 2" xfId="2865"/>
    <cellStyle name="Normal 21 27 3" xfId="4393"/>
    <cellStyle name="Normal 21 27 4" xfId="5880"/>
    <cellStyle name="Normal 21 27 5" xfId="7367"/>
    <cellStyle name="Normal 21 27 6" xfId="8812"/>
    <cellStyle name="Normal 21 28" xfId="1059"/>
    <cellStyle name="Normal 21 28 2" xfId="2902"/>
    <cellStyle name="Normal 21 28 3" xfId="4430"/>
    <cellStyle name="Normal 21 28 4" xfId="5917"/>
    <cellStyle name="Normal 21 28 5" xfId="7404"/>
    <cellStyle name="Normal 21 28 6" xfId="8849"/>
    <cellStyle name="Normal 21 29" xfId="1096"/>
    <cellStyle name="Normal 21 29 2" xfId="2939"/>
    <cellStyle name="Normal 21 29 3" xfId="4467"/>
    <cellStyle name="Normal 21 29 4" xfId="5954"/>
    <cellStyle name="Normal 21 29 5" xfId="7441"/>
    <cellStyle name="Normal 21 29 6" xfId="8886"/>
    <cellStyle name="Normal 21 3" xfId="317"/>
    <cellStyle name="Normal 21 3 2" xfId="2160"/>
    <cellStyle name="Normal 21 3 3" xfId="3688"/>
    <cellStyle name="Normal 21 3 4" xfId="3625"/>
    <cellStyle name="Normal 21 3 5" xfId="5110"/>
    <cellStyle name="Normal 21 3 6" xfId="6642"/>
    <cellStyle name="Normal 21 30" xfId="1133"/>
    <cellStyle name="Normal 21 30 2" xfId="2976"/>
    <cellStyle name="Normal 21 30 3" xfId="4504"/>
    <cellStyle name="Normal 21 30 4" xfId="5991"/>
    <cellStyle name="Normal 21 30 5" xfId="7478"/>
    <cellStyle name="Normal 21 30 6" xfId="8923"/>
    <cellStyle name="Normal 21 31" xfId="1170"/>
    <cellStyle name="Normal 21 31 2" xfId="3013"/>
    <cellStyle name="Normal 21 31 3" xfId="4541"/>
    <cellStyle name="Normal 21 31 4" xfId="6028"/>
    <cellStyle name="Normal 21 31 5" xfId="7515"/>
    <cellStyle name="Normal 21 31 6" xfId="8960"/>
    <cellStyle name="Normal 21 32" xfId="1207"/>
    <cellStyle name="Normal 21 32 2" xfId="3050"/>
    <cellStyle name="Normal 21 32 3" xfId="4578"/>
    <cellStyle name="Normal 21 32 4" xfId="6065"/>
    <cellStyle name="Normal 21 32 5" xfId="7552"/>
    <cellStyle name="Normal 21 32 6" xfId="8997"/>
    <cellStyle name="Normal 21 33" xfId="1245"/>
    <cellStyle name="Normal 21 33 2" xfId="3088"/>
    <cellStyle name="Normal 21 33 3" xfId="4616"/>
    <cellStyle name="Normal 21 33 4" xfId="6103"/>
    <cellStyle name="Normal 21 33 5" xfId="7590"/>
    <cellStyle name="Normal 21 33 6" xfId="9035"/>
    <cellStyle name="Normal 21 34" xfId="1283"/>
    <cellStyle name="Normal 21 34 2" xfId="3126"/>
    <cellStyle name="Normal 21 34 3" xfId="4654"/>
    <cellStyle name="Normal 21 34 4" xfId="6141"/>
    <cellStyle name="Normal 21 34 5" xfId="7628"/>
    <cellStyle name="Normal 21 34 6" xfId="9073"/>
    <cellStyle name="Normal 21 35" xfId="1324"/>
    <cellStyle name="Normal 21 35 2" xfId="3167"/>
    <cellStyle name="Normal 21 35 3" xfId="4695"/>
    <cellStyle name="Normal 21 35 4" xfId="6182"/>
    <cellStyle name="Normal 21 35 5" xfId="7669"/>
    <cellStyle name="Normal 21 35 6" xfId="9114"/>
    <cellStyle name="Normal 21 36" xfId="1367"/>
    <cellStyle name="Normal 21 36 2" xfId="3210"/>
    <cellStyle name="Normal 21 36 3" xfId="4738"/>
    <cellStyle name="Normal 21 36 4" xfId="6225"/>
    <cellStyle name="Normal 21 36 5" xfId="7712"/>
    <cellStyle name="Normal 21 36 6" xfId="9157"/>
    <cellStyle name="Normal 21 37" xfId="1410"/>
    <cellStyle name="Normal 21 37 2" xfId="3253"/>
    <cellStyle name="Normal 21 37 3" xfId="4781"/>
    <cellStyle name="Normal 21 37 4" xfId="6268"/>
    <cellStyle name="Normal 21 37 5" xfId="7755"/>
    <cellStyle name="Normal 21 37 6" xfId="9200"/>
    <cellStyle name="Normal 21 38" xfId="1453"/>
    <cellStyle name="Normal 21 38 2" xfId="3296"/>
    <cellStyle name="Normal 21 38 3" xfId="4824"/>
    <cellStyle name="Normal 21 38 4" xfId="6311"/>
    <cellStyle name="Normal 21 38 5" xfId="7798"/>
    <cellStyle name="Normal 21 38 6" xfId="9243"/>
    <cellStyle name="Normal 21 39" xfId="1496"/>
    <cellStyle name="Normal 21 39 2" xfId="3339"/>
    <cellStyle name="Normal 21 39 3" xfId="4867"/>
    <cellStyle name="Normal 21 39 4" xfId="6354"/>
    <cellStyle name="Normal 21 39 5" xfId="7841"/>
    <cellStyle name="Normal 21 39 6" xfId="9286"/>
    <cellStyle name="Normal 21 4" xfId="339"/>
    <cellStyle name="Normal 21 4 2" xfId="2182"/>
    <cellStyle name="Normal 21 4 3" xfId="3710"/>
    <cellStyle name="Normal 21 4 4" xfId="3448"/>
    <cellStyle name="Normal 21 4 5" xfId="4933"/>
    <cellStyle name="Normal 21 4 6" xfId="6465"/>
    <cellStyle name="Normal 21 40" xfId="1540"/>
    <cellStyle name="Normal 21 41" xfId="1585"/>
    <cellStyle name="Normal 21 42" xfId="1630"/>
    <cellStyle name="Normal 21 43" xfId="1675"/>
    <cellStyle name="Normal 21 44" xfId="1720"/>
    <cellStyle name="Normal 21 45" xfId="1765"/>
    <cellStyle name="Normal 21 46" xfId="1810"/>
    <cellStyle name="Normal 21 47" xfId="1855"/>
    <cellStyle name="Normal 21 48" xfId="3369"/>
    <cellStyle name="Normal 21 49" xfId="5166"/>
    <cellStyle name="Normal 21 5" xfId="361"/>
    <cellStyle name="Normal 21 5 2" xfId="2204"/>
    <cellStyle name="Normal 21 5 3" xfId="3732"/>
    <cellStyle name="Normal 21 5 4" xfId="5219"/>
    <cellStyle name="Normal 21 5 5" xfId="6706"/>
    <cellStyle name="Normal 21 5 6" xfId="8151"/>
    <cellStyle name="Normal 21 50" xfId="6653"/>
    <cellStyle name="Normal 21 51" xfId="8062"/>
    <cellStyle name="Normal 21 52" xfId="9517"/>
    <cellStyle name="Normal 21 52 2" xfId="9943"/>
    <cellStyle name="Normal 21 52 3" xfId="10151"/>
    <cellStyle name="Normal 21 52 4" xfId="10357"/>
    <cellStyle name="Normal 21 53" xfId="9646"/>
    <cellStyle name="Normal 21 54" xfId="9677"/>
    <cellStyle name="Normal 21 55" xfId="9877"/>
    <cellStyle name="Normal 21 56" xfId="10085"/>
    <cellStyle name="Normal 21 57" xfId="10291"/>
    <cellStyle name="Normal 21 6" xfId="383"/>
    <cellStyle name="Normal 21 6 2" xfId="2226"/>
    <cellStyle name="Normal 21 6 3" xfId="3754"/>
    <cellStyle name="Normal 21 6 4" xfId="5241"/>
    <cellStyle name="Normal 21 6 5" xfId="6728"/>
    <cellStyle name="Normal 21 6 6" xfId="8173"/>
    <cellStyle name="Normal 21 7" xfId="405"/>
    <cellStyle name="Normal 21 7 2" xfId="2248"/>
    <cellStyle name="Normal 21 7 3" xfId="3776"/>
    <cellStyle name="Normal 21 7 4" xfId="5263"/>
    <cellStyle name="Normal 21 7 5" xfId="6750"/>
    <cellStyle name="Normal 21 7 6" xfId="8195"/>
    <cellStyle name="Normal 21 8" xfId="427"/>
    <cellStyle name="Normal 21 8 2" xfId="2270"/>
    <cellStyle name="Normal 21 8 3" xfId="3798"/>
    <cellStyle name="Normal 21 8 4" xfId="5285"/>
    <cellStyle name="Normal 21 8 5" xfId="6772"/>
    <cellStyle name="Normal 21 8 6" xfId="8217"/>
    <cellStyle name="Normal 21 9" xfId="456"/>
    <cellStyle name="Normal 21 9 2" xfId="2299"/>
    <cellStyle name="Normal 21 9 3" xfId="3827"/>
    <cellStyle name="Normal 21 9 4" xfId="5314"/>
    <cellStyle name="Normal 21 9 5" xfId="6801"/>
    <cellStyle name="Normal 21 9 6" xfId="8246"/>
    <cellStyle name="Normal 22" xfId="9451"/>
    <cellStyle name="Normal 22 10" xfId="486"/>
    <cellStyle name="Normal 22 10 2" xfId="2329"/>
    <cellStyle name="Normal 22 10 3" xfId="3857"/>
    <cellStyle name="Normal 22 10 4" xfId="5344"/>
    <cellStyle name="Normal 22 10 5" xfId="6831"/>
    <cellStyle name="Normal 22 10 6" xfId="8276"/>
    <cellStyle name="Normal 22 11" xfId="515"/>
    <cellStyle name="Normal 22 11 2" xfId="2358"/>
    <cellStyle name="Normal 22 11 3" xfId="3886"/>
    <cellStyle name="Normal 22 11 4" xfId="5373"/>
    <cellStyle name="Normal 22 11 5" xfId="6860"/>
    <cellStyle name="Normal 22 11 6" xfId="8305"/>
    <cellStyle name="Normal 22 12" xfId="544"/>
    <cellStyle name="Normal 22 12 2" xfId="2387"/>
    <cellStyle name="Normal 22 12 3" xfId="3915"/>
    <cellStyle name="Normal 22 12 4" xfId="5402"/>
    <cellStyle name="Normal 22 12 5" xfId="6889"/>
    <cellStyle name="Normal 22 12 6" xfId="8334"/>
    <cellStyle name="Normal 22 13" xfId="573"/>
    <cellStyle name="Normal 22 13 2" xfId="2416"/>
    <cellStyle name="Normal 22 13 3" xfId="3944"/>
    <cellStyle name="Normal 22 13 4" xfId="5431"/>
    <cellStyle name="Normal 22 13 5" xfId="6918"/>
    <cellStyle name="Normal 22 13 6" xfId="8363"/>
    <cellStyle name="Normal 22 14" xfId="602"/>
    <cellStyle name="Normal 22 14 2" xfId="2445"/>
    <cellStyle name="Normal 22 14 3" xfId="3973"/>
    <cellStyle name="Normal 22 14 4" xfId="5460"/>
    <cellStyle name="Normal 22 14 5" xfId="6947"/>
    <cellStyle name="Normal 22 14 6" xfId="8392"/>
    <cellStyle name="Normal 22 15" xfId="632"/>
    <cellStyle name="Normal 22 15 2" xfId="2475"/>
    <cellStyle name="Normal 22 15 3" xfId="4003"/>
    <cellStyle name="Normal 22 15 4" xfId="5490"/>
    <cellStyle name="Normal 22 15 5" xfId="6977"/>
    <cellStyle name="Normal 22 15 6" xfId="8422"/>
    <cellStyle name="Normal 22 16" xfId="662"/>
    <cellStyle name="Normal 22 16 2" xfId="2505"/>
    <cellStyle name="Normal 22 16 3" xfId="4033"/>
    <cellStyle name="Normal 22 16 4" xfId="5520"/>
    <cellStyle name="Normal 22 16 5" xfId="7007"/>
    <cellStyle name="Normal 22 16 6" xfId="8452"/>
    <cellStyle name="Normal 22 17" xfId="692"/>
    <cellStyle name="Normal 22 17 2" xfId="2535"/>
    <cellStyle name="Normal 22 17 3" xfId="4063"/>
    <cellStyle name="Normal 22 17 4" xfId="5550"/>
    <cellStyle name="Normal 22 17 5" xfId="7037"/>
    <cellStyle name="Normal 22 17 6" xfId="8482"/>
    <cellStyle name="Normal 22 18" xfId="722"/>
    <cellStyle name="Normal 22 18 2" xfId="2565"/>
    <cellStyle name="Normal 22 18 3" xfId="4093"/>
    <cellStyle name="Normal 22 18 4" xfId="5580"/>
    <cellStyle name="Normal 22 18 5" xfId="7067"/>
    <cellStyle name="Normal 22 18 6" xfId="8512"/>
    <cellStyle name="Normal 22 19" xfId="752"/>
    <cellStyle name="Normal 22 19 2" xfId="2595"/>
    <cellStyle name="Normal 22 19 3" xfId="4123"/>
    <cellStyle name="Normal 22 19 4" xfId="5610"/>
    <cellStyle name="Normal 22 19 5" xfId="7097"/>
    <cellStyle name="Normal 22 19 6" xfId="8542"/>
    <cellStyle name="Normal 22 2" xfId="296"/>
    <cellStyle name="Normal 22 2 2" xfId="2139"/>
    <cellStyle name="Normal 22 2 3" xfId="3418"/>
    <cellStyle name="Normal 22 2 4" xfId="4902"/>
    <cellStyle name="Normal 22 2 5" xfId="6389"/>
    <cellStyle name="Normal 22 2 6" xfId="8106"/>
    <cellStyle name="Normal 22 20" xfId="782"/>
    <cellStyle name="Normal 22 20 2" xfId="2625"/>
    <cellStyle name="Normal 22 20 3" xfId="4153"/>
    <cellStyle name="Normal 22 20 4" xfId="5640"/>
    <cellStyle name="Normal 22 20 5" xfId="7127"/>
    <cellStyle name="Normal 22 20 6" xfId="8572"/>
    <cellStyle name="Normal 22 21" xfId="816"/>
    <cellStyle name="Normal 22 21 2" xfId="2659"/>
    <cellStyle name="Normal 22 21 3" xfId="4187"/>
    <cellStyle name="Normal 22 21 4" xfId="5674"/>
    <cellStyle name="Normal 22 21 5" xfId="7161"/>
    <cellStyle name="Normal 22 21 6" xfId="8606"/>
    <cellStyle name="Normal 22 22" xfId="850"/>
    <cellStyle name="Normal 22 22 2" xfId="2693"/>
    <cellStyle name="Normal 22 22 3" xfId="4221"/>
    <cellStyle name="Normal 22 22 4" xfId="5708"/>
    <cellStyle name="Normal 22 22 5" xfId="7195"/>
    <cellStyle name="Normal 22 22 6" xfId="8640"/>
    <cellStyle name="Normal 22 23" xfId="884"/>
    <cellStyle name="Normal 22 23 2" xfId="2727"/>
    <cellStyle name="Normal 22 23 3" xfId="4255"/>
    <cellStyle name="Normal 22 23 4" xfId="5742"/>
    <cellStyle name="Normal 22 23 5" xfId="7229"/>
    <cellStyle name="Normal 22 23 6" xfId="8674"/>
    <cellStyle name="Normal 22 24" xfId="918"/>
    <cellStyle name="Normal 22 24 2" xfId="2761"/>
    <cellStyle name="Normal 22 24 3" xfId="4289"/>
    <cellStyle name="Normal 22 24 4" xfId="5776"/>
    <cellStyle name="Normal 22 24 5" xfId="7263"/>
    <cellStyle name="Normal 22 24 6" xfId="8708"/>
    <cellStyle name="Normal 22 25" xfId="952"/>
    <cellStyle name="Normal 22 25 2" xfId="2795"/>
    <cellStyle name="Normal 22 25 3" xfId="4323"/>
    <cellStyle name="Normal 22 25 4" xfId="5810"/>
    <cellStyle name="Normal 22 25 5" xfId="7297"/>
    <cellStyle name="Normal 22 25 6" xfId="8742"/>
    <cellStyle name="Normal 22 26" xfId="986"/>
    <cellStyle name="Normal 22 26 2" xfId="2829"/>
    <cellStyle name="Normal 22 26 3" xfId="4357"/>
    <cellStyle name="Normal 22 26 4" xfId="5844"/>
    <cellStyle name="Normal 22 26 5" xfId="7331"/>
    <cellStyle name="Normal 22 26 6" xfId="8776"/>
    <cellStyle name="Normal 22 27" xfId="1023"/>
    <cellStyle name="Normal 22 27 2" xfId="2866"/>
    <cellStyle name="Normal 22 27 3" xfId="4394"/>
    <cellStyle name="Normal 22 27 4" xfId="5881"/>
    <cellStyle name="Normal 22 27 5" xfId="7368"/>
    <cellStyle name="Normal 22 27 6" xfId="8813"/>
    <cellStyle name="Normal 22 28" xfId="1060"/>
    <cellStyle name="Normal 22 28 2" xfId="2903"/>
    <cellStyle name="Normal 22 28 3" xfId="4431"/>
    <cellStyle name="Normal 22 28 4" xfId="5918"/>
    <cellStyle name="Normal 22 28 5" xfId="7405"/>
    <cellStyle name="Normal 22 28 6" xfId="8850"/>
    <cellStyle name="Normal 22 29" xfId="1097"/>
    <cellStyle name="Normal 22 29 2" xfId="2940"/>
    <cellStyle name="Normal 22 29 3" xfId="4468"/>
    <cellStyle name="Normal 22 29 4" xfId="5955"/>
    <cellStyle name="Normal 22 29 5" xfId="7442"/>
    <cellStyle name="Normal 22 29 6" xfId="8887"/>
    <cellStyle name="Normal 22 3" xfId="318"/>
    <cellStyle name="Normal 22 3 2" xfId="2161"/>
    <cellStyle name="Normal 22 3 3" xfId="3689"/>
    <cellStyle name="Normal 22 3 4" xfId="3669"/>
    <cellStyle name="Normal 22 3 5" xfId="5155"/>
    <cellStyle name="Normal 22 3 6" xfId="6687"/>
    <cellStyle name="Normal 22 30" xfId="1134"/>
    <cellStyle name="Normal 22 30 2" xfId="2977"/>
    <cellStyle name="Normal 22 30 3" xfId="4505"/>
    <cellStyle name="Normal 22 30 4" xfId="5992"/>
    <cellStyle name="Normal 22 30 5" xfId="7479"/>
    <cellStyle name="Normal 22 30 6" xfId="8924"/>
    <cellStyle name="Normal 22 31" xfId="1171"/>
    <cellStyle name="Normal 22 31 2" xfId="3014"/>
    <cellStyle name="Normal 22 31 3" xfId="4542"/>
    <cellStyle name="Normal 22 31 4" xfId="6029"/>
    <cellStyle name="Normal 22 31 5" xfId="7516"/>
    <cellStyle name="Normal 22 31 6" xfId="8961"/>
    <cellStyle name="Normal 22 32" xfId="1208"/>
    <cellStyle name="Normal 22 32 2" xfId="3051"/>
    <cellStyle name="Normal 22 32 3" xfId="4579"/>
    <cellStyle name="Normal 22 32 4" xfId="6066"/>
    <cellStyle name="Normal 22 32 5" xfId="7553"/>
    <cellStyle name="Normal 22 32 6" xfId="8998"/>
    <cellStyle name="Normal 22 33" xfId="1246"/>
    <cellStyle name="Normal 22 33 2" xfId="3089"/>
    <cellStyle name="Normal 22 33 3" xfId="4617"/>
    <cellStyle name="Normal 22 33 4" xfId="6104"/>
    <cellStyle name="Normal 22 33 5" xfId="7591"/>
    <cellStyle name="Normal 22 33 6" xfId="9036"/>
    <cellStyle name="Normal 22 34" xfId="1284"/>
    <cellStyle name="Normal 22 34 2" xfId="3127"/>
    <cellStyle name="Normal 22 34 3" xfId="4655"/>
    <cellStyle name="Normal 22 34 4" xfId="6142"/>
    <cellStyle name="Normal 22 34 5" xfId="7629"/>
    <cellStyle name="Normal 22 34 6" xfId="9074"/>
    <cellStyle name="Normal 22 35" xfId="1325"/>
    <cellStyle name="Normal 22 35 2" xfId="3168"/>
    <cellStyle name="Normal 22 35 3" xfId="4696"/>
    <cellStyle name="Normal 22 35 4" xfId="6183"/>
    <cellStyle name="Normal 22 35 5" xfId="7670"/>
    <cellStyle name="Normal 22 35 6" xfId="9115"/>
    <cellStyle name="Normal 22 36" xfId="1368"/>
    <cellStyle name="Normal 22 36 2" xfId="3211"/>
    <cellStyle name="Normal 22 36 3" xfId="4739"/>
    <cellStyle name="Normal 22 36 4" xfId="6226"/>
    <cellStyle name="Normal 22 36 5" xfId="7713"/>
    <cellStyle name="Normal 22 36 6" xfId="9158"/>
    <cellStyle name="Normal 22 37" xfId="1411"/>
    <cellStyle name="Normal 22 37 2" xfId="3254"/>
    <cellStyle name="Normal 22 37 3" xfId="4782"/>
    <cellStyle name="Normal 22 37 4" xfId="6269"/>
    <cellStyle name="Normal 22 37 5" xfId="7756"/>
    <cellStyle name="Normal 22 37 6" xfId="9201"/>
    <cellStyle name="Normal 22 38" xfId="1454"/>
    <cellStyle name="Normal 22 38 2" xfId="3297"/>
    <cellStyle name="Normal 22 38 3" xfId="4825"/>
    <cellStyle name="Normal 22 38 4" xfId="6312"/>
    <cellStyle name="Normal 22 38 5" xfId="7799"/>
    <cellStyle name="Normal 22 38 6" xfId="9244"/>
    <cellStyle name="Normal 22 39" xfId="1497"/>
    <cellStyle name="Normal 22 39 2" xfId="3340"/>
    <cellStyle name="Normal 22 39 3" xfId="4868"/>
    <cellStyle name="Normal 22 39 4" xfId="6355"/>
    <cellStyle name="Normal 22 39 5" xfId="7842"/>
    <cellStyle name="Normal 22 39 6" xfId="9287"/>
    <cellStyle name="Normal 22 4" xfId="340"/>
    <cellStyle name="Normal 22 4 2" xfId="2183"/>
    <cellStyle name="Normal 22 4 3" xfId="3711"/>
    <cellStyle name="Normal 22 4 4" xfId="3493"/>
    <cellStyle name="Normal 22 4 5" xfId="4978"/>
    <cellStyle name="Normal 22 4 6" xfId="6510"/>
    <cellStyle name="Normal 22 40" xfId="1541"/>
    <cellStyle name="Normal 22 41" xfId="1586"/>
    <cellStyle name="Normal 22 42" xfId="1631"/>
    <cellStyle name="Normal 22 43" xfId="1676"/>
    <cellStyle name="Normal 22 44" xfId="1721"/>
    <cellStyle name="Normal 22 45" xfId="1766"/>
    <cellStyle name="Normal 22 46" xfId="1811"/>
    <cellStyle name="Normal 22 47" xfId="1856"/>
    <cellStyle name="Normal 22 48" xfId="3636"/>
    <cellStyle name="Normal 22 49" xfId="5121"/>
    <cellStyle name="Normal 22 5" xfId="362"/>
    <cellStyle name="Normal 22 5 2" xfId="2205"/>
    <cellStyle name="Normal 22 5 3" xfId="3733"/>
    <cellStyle name="Normal 22 5 4" xfId="5220"/>
    <cellStyle name="Normal 22 5 5" xfId="6707"/>
    <cellStyle name="Normal 22 5 6" xfId="8152"/>
    <cellStyle name="Normal 22 50" xfId="6608"/>
    <cellStyle name="Normal 22 51" xfId="8024"/>
    <cellStyle name="Normal 22 52" xfId="9518"/>
    <cellStyle name="Normal 22 52 2" xfId="9944"/>
    <cellStyle name="Normal 22 52 3" xfId="10152"/>
    <cellStyle name="Normal 22 52 4" xfId="10358"/>
    <cellStyle name="Normal 22 53" xfId="9647"/>
    <cellStyle name="Normal 22 54" xfId="9682"/>
    <cellStyle name="Normal 22 55" xfId="9878"/>
    <cellStyle name="Normal 22 56" xfId="10086"/>
    <cellStyle name="Normal 22 57" xfId="10292"/>
    <cellStyle name="Normal 22 6" xfId="384"/>
    <cellStyle name="Normal 22 6 2" xfId="2227"/>
    <cellStyle name="Normal 22 6 3" xfId="3755"/>
    <cellStyle name="Normal 22 6 4" xfId="5242"/>
    <cellStyle name="Normal 22 6 5" xfId="6729"/>
    <cellStyle name="Normal 22 6 6" xfId="8174"/>
    <cellStyle name="Normal 22 7" xfId="406"/>
    <cellStyle name="Normal 22 7 2" xfId="2249"/>
    <cellStyle name="Normal 22 7 3" xfId="3777"/>
    <cellStyle name="Normal 22 7 4" xfId="5264"/>
    <cellStyle name="Normal 22 7 5" xfId="6751"/>
    <cellStyle name="Normal 22 7 6" xfId="8196"/>
    <cellStyle name="Normal 22 8" xfId="428"/>
    <cellStyle name="Normal 22 8 2" xfId="2271"/>
    <cellStyle name="Normal 22 8 3" xfId="3799"/>
    <cellStyle name="Normal 22 8 4" xfId="5286"/>
    <cellStyle name="Normal 22 8 5" xfId="6773"/>
    <cellStyle name="Normal 22 8 6" xfId="8218"/>
    <cellStyle name="Normal 22 9" xfId="457"/>
    <cellStyle name="Normal 22 9 2" xfId="2300"/>
    <cellStyle name="Normal 22 9 3" xfId="3828"/>
    <cellStyle name="Normal 22 9 4" xfId="5315"/>
    <cellStyle name="Normal 22 9 5" xfId="6802"/>
    <cellStyle name="Normal 22 9 6" xfId="8247"/>
    <cellStyle name="Normal 23" xfId="9464"/>
    <cellStyle name="Normal 23 10" xfId="487"/>
    <cellStyle name="Normal 23 10 2" xfId="2330"/>
    <cellStyle name="Normal 23 10 3" xfId="3858"/>
    <cellStyle name="Normal 23 10 4" xfId="5345"/>
    <cellStyle name="Normal 23 10 5" xfId="6832"/>
    <cellStyle name="Normal 23 10 6" xfId="8277"/>
    <cellStyle name="Normal 23 11" xfId="516"/>
    <cellStyle name="Normal 23 11 2" xfId="2359"/>
    <cellStyle name="Normal 23 11 3" xfId="3887"/>
    <cellStyle name="Normal 23 11 4" xfId="5374"/>
    <cellStyle name="Normal 23 11 5" xfId="6861"/>
    <cellStyle name="Normal 23 11 6" xfId="8306"/>
    <cellStyle name="Normal 23 12" xfId="545"/>
    <cellStyle name="Normal 23 12 2" xfId="2388"/>
    <cellStyle name="Normal 23 12 3" xfId="3916"/>
    <cellStyle name="Normal 23 12 4" xfId="5403"/>
    <cellStyle name="Normal 23 12 5" xfId="6890"/>
    <cellStyle name="Normal 23 12 6" xfId="8335"/>
    <cellStyle name="Normal 23 13" xfId="574"/>
    <cellStyle name="Normal 23 13 2" xfId="2417"/>
    <cellStyle name="Normal 23 13 3" xfId="3945"/>
    <cellStyle name="Normal 23 13 4" xfId="5432"/>
    <cellStyle name="Normal 23 13 5" xfId="6919"/>
    <cellStyle name="Normal 23 13 6" xfId="8364"/>
    <cellStyle name="Normal 23 14" xfId="603"/>
    <cellStyle name="Normal 23 14 2" xfId="2446"/>
    <cellStyle name="Normal 23 14 3" xfId="3974"/>
    <cellStyle name="Normal 23 14 4" xfId="5461"/>
    <cellStyle name="Normal 23 14 5" xfId="6948"/>
    <cellStyle name="Normal 23 14 6" xfId="8393"/>
    <cellStyle name="Normal 23 15" xfId="633"/>
    <cellStyle name="Normal 23 15 2" xfId="2476"/>
    <cellStyle name="Normal 23 15 3" xfId="4004"/>
    <cellStyle name="Normal 23 15 4" xfId="5491"/>
    <cellStyle name="Normal 23 15 5" xfId="6978"/>
    <cellStyle name="Normal 23 15 6" xfId="8423"/>
    <cellStyle name="Normal 23 16" xfId="663"/>
    <cellStyle name="Normal 23 16 2" xfId="2506"/>
    <cellStyle name="Normal 23 16 3" xfId="4034"/>
    <cellStyle name="Normal 23 16 4" xfId="5521"/>
    <cellStyle name="Normal 23 16 5" xfId="7008"/>
    <cellStyle name="Normal 23 16 6" xfId="8453"/>
    <cellStyle name="Normal 23 17" xfId="693"/>
    <cellStyle name="Normal 23 17 2" xfId="2536"/>
    <cellStyle name="Normal 23 17 3" xfId="4064"/>
    <cellStyle name="Normal 23 17 4" xfId="5551"/>
    <cellStyle name="Normal 23 17 5" xfId="7038"/>
    <cellStyle name="Normal 23 17 6" xfId="8483"/>
    <cellStyle name="Normal 23 18" xfId="723"/>
    <cellStyle name="Normal 23 18 2" xfId="2566"/>
    <cellStyle name="Normal 23 18 3" xfId="4094"/>
    <cellStyle name="Normal 23 18 4" xfId="5581"/>
    <cellStyle name="Normal 23 18 5" xfId="7068"/>
    <cellStyle name="Normal 23 18 6" xfId="8513"/>
    <cellStyle name="Normal 23 19" xfId="753"/>
    <cellStyle name="Normal 23 19 2" xfId="2596"/>
    <cellStyle name="Normal 23 19 3" xfId="4124"/>
    <cellStyle name="Normal 23 19 4" xfId="5611"/>
    <cellStyle name="Normal 23 19 5" xfId="7098"/>
    <cellStyle name="Normal 23 19 6" xfId="8543"/>
    <cellStyle name="Normal 23 2" xfId="297"/>
    <cellStyle name="Normal 23 2 2" xfId="2140"/>
    <cellStyle name="Normal 23 2 3" xfId="3373"/>
    <cellStyle name="Normal 23 2 4" xfId="5170"/>
    <cellStyle name="Normal 23 2 5" xfId="6657"/>
    <cellStyle name="Normal 23 2 6" xfId="8066"/>
    <cellStyle name="Normal 23 20" xfId="783"/>
    <cellStyle name="Normal 23 20 2" xfId="2626"/>
    <cellStyle name="Normal 23 20 3" xfId="4154"/>
    <cellStyle name="Normal 23 20 4" xfId="5641"/>
    <cellStyle name="Normal 23 20 5" xfId="7128"/>
    <cellStyle name="Normal 23 20 6" xfId="8573"/>
    <cellStyle name="Normal 23 21" xfId="817"/>
    <cellStyle name="Normal 23 21 2" xfId="2660"/>
    <cellStyle name="Normal 23 21 3" xfId="4188"/>
    <cellStyle name="Normal 23 21 4" xfId="5675"/>
    <cellStyle name="Normal 23 21 5" xfId="7162"/>
    <cellStyle name="Normal 23 21 6" xfId="8607"/>
    <cellStyle name="Normal 23 22" xfId="851"/>
    <cellStyle name="Normal 23 22 2" xfId="2694"/>
    <cellStyle name="Normal 23 22 3" xfId="4222"/>
    <cellStyle name="Normal 23 22 4" xfId="5709"/>
    <cellStyle name="Normal 23 22 5" xfId="7196"/>
    <cellStyle name="Normal 23 22 6" xfId="8641"/>
    <cellStyle name="Normal 23 23" xfId="885"/>
    <cellStyle name="Normal 23 23 2" xfId="2728"/>
    <cellStyle name="Normal 23 23 3" xfId="4256"/>
    <cellStyle name="Normal 23 23 4" xfId="5743"/>
    <cellStyle name="Normal 23 23 5" xfId="7230"/>
    <cellStyle name="Normal 23 23 6" xfId="8675"/>
    <cellStyle name="Normal 23 24" xfId="919"/>
    <cellStyle name="Normal 23 24 2" xfId="2762"/>
    <cellStyle name="Normal 23 24 3" xfId="4290"/>
    <cellStyle name="Normal 23 24 4" xfId="5777"/>
    <cellStyle name="Normal 23 24 5" xfId="7264"/>
    <cellStyle name="Normal 23 24 6" xfId="8709"/>
    <cellStyle name="Normal 23 25" xfId="953"/>
    <cellStyle name="Normal 23 25 2" xfId="2796"/>
    <cellStyle name="Normal 23 25 3" xfId="4324"/>
    <cellStyle name="Normal 23 25 4" xfId="5811"/>
    <cellStyle name="Normal 23 25 5" xfId="7298"/>
    <cellStyle name="Normal 23 25 6" xfId="8743"/>
    <cellStyle name="Normal 23 26" xfId="987"/>
    <cellStyle name="Normal 23 26 2" xfId="2830"/>
    <cellStyle name="Normal 23 26 3" xfId="4358"/>
    <cellStyle name="Normal 23 26 4" xfId="5845"/>
    <cellStyle name="Normal 23 26 5" xfId="7332"/>
    <cellStyle name="Normal 23 26 6" xfId="8777"/>
    <cellStyle name="Normal 23 27" xfId="1024"/>
    <cellStyle name="Normal 23 27 2" xfId="2867"/>
    <cellStyle name="Normal 23 27 3" xfId="4395"/>
    <cellStyle name="Normal 23 27 4" xfId="5882"/>
    <cellStyle name="Normal 23 27 5" xfId="7369"/>
    <cellStyle name="Normal 23 27 6" xfId="8814"/>
    <cellStyle name="Normal 23 28" xfId="1061"/>
    <cellStyle name="Normal 23 28 2" xfId="2904"/>
    <cellStyle name="Normal 23 28 3" xfId="4432"/>
    <cellStyle name="Normal 23 28 4" xfId="5919"/>
    <cellStyle name="Normal 23 28 5" xfId="7406"/>
    <cellStyle name="Normal 23 28 6" xfId="8851"/>
    <cellStyle name="Normal 23 29" xfId="1098"/>
    <cellStyle name="Normal 23 29 2" xfId="2941"/>
    <cellStyle name="Normal 23 29 3" xfId="4469"/>
    <cellStyle name="Normal 23 29 4" xfId="5956"/>
    <cellStyle name="Normal 23 29 5" xfId="7443"/>
    <cellStyle name="Normal 23 29 6" xfId="8888"/>
    <cellStyle name="Normal 23 3" xfId="319"/>
    <cellStyle name="Normal 23 3 2" xfId="2162"/>
    <cellStyle name="Normal 23 3 3" xfId="3690"/>
    <cellStyle name="Normal 23 3 4" xfId="3402"/>
    <cellStyle name="Normal 23 3 5" xfId="5200"/>
    <cellStyle name="Normal 23 3 6" xfId="6462"/>
    <cellStyle name="Normal 23 30" xfId="1135"/>
    <cellStyle name="Normal 23 30 2" xfId="2978"/>
    <cellStyle name="Normal 23 30 3" xfId="4506"/>
    <cellStyle name="Normal 23 30 4" xfId="5993"/>
    <cellStyle name="Normal 23 30 5" xfId="7480"/>
    <cellStyle name="Normal 23 30 6" xfId="8925"/>
    <cellStyle name="Normal 23 31" xfId="1172"/>
    <cellStyle name="Normal 23 31 2" xfId="3015"/>
    <cellStyle name="Normal 23 31 3" xfId="4543"/>
    <cellStyle name="Normal 23 31 4" xfId="6030"/>
    <cellStyle name="Normal 23 31 5" xfId="7517"/>
    <cellStyle name="Normal 23 31 6" xfId="8962"/>
    <cellStyle name="Normal 23 32" xfId="1209"/>
    <cellStyle name="Normal 23 32 2" xfId="3052"/>
    <cellStyle name="Normal 23 32 3" xfId="4580"/>
    <cellStyle name="Normal 23 32 4" xfId="6067"/>
    <cellStyle name="Normal 23 32 5" xfId="7554"/>
    <cellStyle name="Normal 23 32 6" xfId="8999"/>
    <cellStyle name="Normal 23 33" xfId="1247"/>
    <cellStyle name="Normal 23 33 2" xfId="3090"/>
    <cellStyle name="Normal 23 33 3" xfId="4618"/>
    <cellStyle name="Normal 23 33 4" xfId="6105"/>
    <cellStyle name="Normal 23 33 5" xfId="7592"/>
    <cellStyle name="Normal 23 33 6" xfId="9037"/>
    <cellStyle name="Normal 23 34" xfId="1285"/>
    <cellStyle name="Normal 23 34 2" xfId="3128"/>
    <cellStyle name="Normal 23 34 3" xfId="4656"/>
    <cellStyle name="Normal 23 34 4" xfId="6143"/>
    <cellStyle name="Normal 23 34 5" xfId="7630"/>
    <cellStyle name="Normal 23 34 6" xfId="9075"/>
    <cellStyle name="Normal 23 35" xfId="1326"/>
    <cellStyle name="Normal 23 35 2" xfId="3169"/>
    <cellStyle name="Normal 23 35 3" xfId="4697"/>
    <cellStyle name="Normal 23 35 4" xfId="6184"/>
    <cellStyle name="Normal 23 35 5" xfId="7671"/>
    <cellStyle name="Normal 23 35 6" xfId="9116"/>
    <cellStyle name="Normal 23 36" xfId="1369"/>
    <cellStyle name="Normal 23 36 2" xfId="3212"/>
    <cellStyle name="Normal 23 36 3" xfId="4740"/>
    <cellStyle name="Normal 23 36 4" xfId="6227"/>
    <cellStyle name="Normal 23 36 5" xfId="7714"/>
    <cellStyle name="Normal 23 36 6" xfId="9159"/>
    <cellStyle name="Normal 23 37" xfId="1412"/>
    <cellStyle name="Normal 23 37 2" xfId="3255"/>
    <cellStyle name="Normal 23 37 3" xfId="4783"/>
    <cellStyle name="Normal 23 37 4" xfId="6270"/>
    <cellStyle name="Normal 23 37 5" xfId="7757"/>
    <cellStyle name="Normal 23 37 6" xfId="9202"/>
    <cellStyle name="Normal 23 38" xfId="1455"/>
    <cellStyle name="Normal 23 38 2" xfId="3298"/>
    <cellStyle name="Normal 23 38 3" xfId="4826"/>
    <cellStyle name="Normal 23 38 4" xfId="6313"/>
    <cellStyle name="Normal 23 38 5" xfId="7800"/>
    <cellStyle name="Normal 23 38 6" xfId="9245"/>
    <cellStyle name="Normal 23 39" xfId="1498"/>
    <cellStyle name="Normal 23 39 2" xfId="3341"/>
    <cellStyle name="Normal 23 39 3" xfId="4869"/>
    <cellStyle name="Normal 23 39 4" xfId="6356"/>
    <cellStyle name="Normal 23 39 5" xfId="7843"/>
    <cellStyle name="Normal 23 39 6" xfId="9288"/>
    <cellStyle name="Normal 23 4" xfId="341"/>
    <cellStyle name="Normal 23 4 2" xfId="2184"/>
    <cellStyle name="Normal 23 4 3" xfId="3712"/>
    <cellStyle name="Normal 23 4 4" xfId="3539"/>
    <cellStyle name="Normal 23 4 5" xfId="5023"/>
    <cellStyle name="Normal 23 4 6" xfId="6421"/>
    <cellStyle name="Normal 23 40" xfId="1542"/>
    <cellStyle name="Normal 23 41" xfId="1587"/>
    <cellStyle name="Normal 23 42" xfId="1632"/>
    <cellStyle name="Normal 23 43" xfId="1677"/>
    <cellStyle name="Normal 23 44" xfId="1722"/>
    <cellStyle name="Normal 23 45" xfId="1767"/>
    <cellStyle name="Normal 23 46" xfId="1812"/>
    <cellStyle name="Normal 23 47" xfId="1857"/>
    <cellStyle name="Normal 23 48" xfId="3591"/>
    <cellStyle name="Normal 23 49" xfId="5076"/>
    <cellStyle name="Normal 23 5" xfId="363"/>
    <cellStyle name="Normal 23 5 2" xfId="2206"/>
    <cellStyle name="Normal 23 5 3" xfId="3734"/>
    <cellStyle name="Normal 23 5 4" xfId="5221"/>
    <cellStyle name="Normal 23 5 5" xfId="6708"/>
    <cellStyle name="Normal 23 5 6" xfId="8153"/>
    <cellStyle name="Normal 23 50" xfId="6563"/>
    <cellStyle name="Normal 23 51" xfId="7986"/>
    <cellStyle name="Normal 23 52" xfId="9531"/>
    <cellStyle name="Normal 23 52 2" xfId="9957"/>
    <cellStyle name="Normal 23 52 3" xfId="10165"/>
    <cellStyle name="Normal 23 52 4" xfId="10371"/>
    <cellStyle name="Normal 23 53" xfId="9648"/>
    <cellStyle name="Normal 23 54" xfId="9684"/>
    <cellStyle name="Normal 23 55" xfId="9891"/>
    <cellStyle name="Normal 23 56" xfId="10099"/>
    <cellStyle name="Normal 23 57" xfId="10305"/>
    <cellStyle name="Normal 23 6" xfId="385"/>
    <cellStyle name="Normal 23 6 2" xfId="2228"/>
    <cellStyle name="Normal 23 6 3" xfId="3756"/>
    <cellStyle name="Normal 23 6 4" xfId="5243"/>
    <cellStyle name="Normal 23 6 5" xfId="6730"/>
    <cellStyle name="Normal 23 6 6" xfId="8175"/>
    <cellStyle name="Normal 23 7" xfId="407"/>
    <cellStyle name="Normal 23 7 2" xfId="2250"/>
    <cellStyle name="Normal 23 7 3" xfId="3778"/>
    <cellStyle name="Normal 23 7 4" xfId="5265"/>
    <cellStyle name="Normal 23 7 5" xfId="6752"/>
    <cellStyle name="Normal 23 7 6" xfId="8197"/>
    <cellStyle name="Normal 23 8" xfId="429"/>
    <cellStyle name="Normal 23 8 2" xfId="2272"/>
    <cellStyle name="Normal 23 8 3" xfId="3800"/>
    <cellStyle name="Normal 23 8 4" xfId="5287"/>
    <cellStyle name="Normal 23 8 5" xfId="6774"/>
    <cellStyle name="Normal 23 8 6" xfId="8219"/>
    <cellStyle name="Normal 23 9" xfId="458"/>
    <cellStyle name="Normal 23 9 2" xfId="2301"/>
    <cellStyle name="Normal 23 9 3" xfId="3829"/>
    <cellStyle name="Normal 23 9 4" xfId="5316"/>
    <cellStyle name="Normal 23 9 5" xfId="6803"/>
    <cellStyle name="Normal 23 9 6" xfId="8248"/>
    <cellStyle name="Normal 24" xfId="9465"/>
    <cellStyle name="Normal 24 10" xfId="664"/>
    <cellStyle name="Normal 24 10 2" xfId="2507"/>
    <cellStyle name="Normal 24 10 3" xfId="4035"/>
    <cellStyle name="Normal 24 10 4" xfId="5522"/>
    <cellStyle name="Normal 24 10 5" xfId="7009"/>
    <cellStyle name="Normal 24 10 6" xfId="8454"/>
    <cellStyle name="Normal 24 11" xfId="694"/>
    <cellStyle name="Normal 24 11 2" xfId="2537"/>
    <cellStyle name="Normal 24 11 3" xfId="4065"/>
    <cellStyle name="Normal 24 11 4" xfId="5552"/>
    <cellStyle name="Normal 24 11 5" xfId="7039"/>
    <cellStyle name="Normal 24 11 6" xfId="8484"/>
    <cellStyle name="Normal 24 12" xfId="724"/>
    <cellStyle name="Normal 24 12 2" xfId="2567"/>
    <cellStyle name="Normal 24 12 3" xfId="4095"/>
    <cellStyle name="Normal 24 12 4" xfId="5582"/>
    <cellStyle name="Normal 24 12 5" xfId="7069"/>
    <cellStyle name="Normal 24 12 6" xfId="8514"/>
    <cellStyle name="Normal 24 13" xfId="754"/>
    <cellStyle name="Normal 24 13 2" xfId="2597"/>
    <cellStyle name="Normal 24 13 3" xfId="4125"/>
    <cellStyle name="Normal 24 13 4" xfId="5612"/>
    <cellStyle name="Normal 24 13 5" xfId="7099"/>
    <cellStyle name="Normal 24 13 6" xfId="8544"/>
    <cellStyle name="Normal 24 14" xfId="784"/>
    <cellStyle name="Normal 24 14 2" xfId="2627"/>
    <cellStyle name="Normal 24 14 3" xfId="4155"/>
    <cellStyle name="Normal 24 14 4" xfId="5642"/>
    <cellStyle name="Normal 24 14 5" xfId="7129"/>
    <cellStyle name="Normal 24 14 6" xfId="8574"/>
    <cellStyle name="Normal 24 15" xfId="818"/>
    <cellStyle name="Normal 24 15 2" xfId="2661"/>
    <cellStyle name="Normal 24 15 3" xfId="4189"/>
    <cellStyle name="Normal 24 15 4" xfId="5676"/>
    <cellStyle name="Normal 24 15 5" xfId="7163"/>
    <cellStyle name="Normal 24 15 6" xfId="8608"/>
    <cellStyle name="Normal 24 16" xfId="852"/>
    <cellStyle name="Normal 24 16 2" xfId="2695"/>
    <cellStyle name="Normal 24 16 3" xfId="4223"/>
    <cellStyle name="Normal 24 16 4" xfId="5710"/>
    <cellStyle name="Normal 24 16 5" xfId="7197"/>
    <cellStyle name="Normal 24 16 6" xfId="8642"/>
    <cellStyle name="Normal 24 17" xfId="886"/>
    <cellStyle name="Normal 24 17 2" xfId="2729"/>
    <cellStyle name="Normal 24 17 3" xfId="4257"/>
    <cellStyle name="Normal 24 17 4" xfId="5744"/>
    <cellStyle name="Normal 24 17 5" xfId="7231"/>
    <cellStyle name="Normal 24 17 6" xfId="8676"/>
    <cellStyle name="Normal 24 18" xfId="920"/>
    <cellStyle name="Normal 24 18 2" xfId="2763"/>
    <cellStyle name="Normal 24 18 3" xfId="4291"/>
    <cellStyle name="Normal 24 18 4" xfId="5778"/>
    <cellStyle name="Normal 24 18 5" xfId="7265"/>
    <cellStyle name="Normal 24 18 6" xfId="8710"/>
    <cellStyle name="Normal 24 19" xfId="954"/>
    <cellStyle name="Normal 24 19 2" xfId="2797"/>
    <cellStyle name="Normal 24 19 3" xfId="4325"/>
    <cellStyle name="Normal 24 19 4" xfId="5812"/>
    <cellStyle name="Normal 24 19 5" xfId="7299"/>
    <cellStyle name="Normal 24 19 6" xfId="8744"/>
    <cellStyle name="Normal 24 2" xfId="430"/>
    <cellStyle name="Normal 24 2 2" xfId="2273"/>
    <cellStyle name="Normal 24 2 3" xfId="3801"/>
    <cellStyle name="Normal 24 2 4" xfId="5288"/>
    <cellStyle name="Normal 24 2 5" xfId="6775"/>
    <cellStyle name="Normal 24 2 6" xfId="8220"/>
    <cellStyle name="Normal 24 20" xfId="988"/>
    <cellStyle name="Normal 24 20 2" xfId="2831"/>
    <cellStyle name="Normal 24 20 3" xfId="4359"/>
    <cellStyle name="Normal 24 20 4" xfId="5846"/>
    <cellStyle name="Normal 24 20 5" xfId="7333"/>
    <cellStyle name="Normal 24 20 6" xfId="8778"/>
    <cellStyle name="Normal 24 21" xfId="1025"/>
    <cellStyle name="Normal 24 21 2" xfId="2868"/>
    <cellStyle name="Normal 24 21 3" xfId="4396"/>
    <cellStyle name="Normal 24 21 4" xfId="5883"/>
    <cellStyle name="Normal 24 21 5" xfId="7370"/>
    <cellStyle name="Normal 24 21 6" xfId="8815"/>
    <cellStyle name="Normal 24 22" xfId="1062"/>
    <cellStyle name="Normal 24 22 2" xfId="2905"/>
    <cellStyle name="Normal 24 22 3" xfId="4433"/>
    <cellStyle name="Normal 24 22 4" xfId="5920"/>
    <cellStyle name="Normal 24 22 5" xfId="7407"/>
    <cellStyle name="Normal 24 22 6" xfId="8852"/>
    <cellStyle name="Normal 24 23" xfId="1099"/>
    <cellStyle name="Normal 24 23 2" xfId="2942"/>
    <cellStyle name="Normal 24 23 3" xfId="4470"/>
    <cellStyle name="Normal 24 23 4" xfId="5957"/>
    <cellStyle name="Normal 24 23 5" xfId="7444"/>
    <cellStyle name="Normal 24 23 6" xfId="8889"/>
    <cellStyle name="Normal 24 24" xfId="1136"/>
    <cellStyle name="Normal 24 24 2" xfId="2979"/>
    <cellStyle name="Normal 24 24 3" xfId="4507"/>
    <cellStyle name="Normal 24 24 4" xfId="5994"/>
    <cellStyle name="Normal 24 24 5" xfId="7481"/>
    <cellStyle name="Normal 24 24 6" xfId="8926"/>
    <cellStyle name="Normal 24 25" xfId="1173"/>
    <cellStyle name="Normal 24 25 2" xfId="3016"/>
    <cellStyle name="Normal 24 25 3" xfId="4544"/>
    <cellStyle name="Normal 24 25 4" xfId="6031"/>
    <cellStyle name="Normal 24 25 5" xfId="7518"/>
    <cellStyle name="Normal 24 25 6" xfId="8963"/>
    <cellStyle name="Normal 24 26" xfId="1210"/>
    <cellStyle name="Normal 24 26 2" xfId="3053"/>
    <cellStyle name="Normal 24 26 3" xfId="4581"/>
    <cellStyle name="Normal 24 26 4" xfId="6068"/>
    <cellStyle name="Normal 24 26 5" xfId="7555"/>
    <cellStyle name="Normal 24 26 6" xfId="9000"/>
    <cellStyle name="Normal 24 27" xfId="1248"/>
    <cellStyle name="Normal 24 27 2" xfId="3091"/>
    <cellStyle name="Normal 24 27 3" xfId="4619"/>
    <cellStyle name="Normal 24 27 4" xfId="6106"/>
    <cellStyle name="Normal 24 27 5" xfId="7593"/>
    <cellStyle name="Normal 24 27 6" xfId="9038"/>
    <cellStyle name="Normal 24 28" xfId="1286"/>
    <cellStyle name="Normal 24 28 2" xfId="3129"/>
    <cellStyle name="Normal 24 28 3" xfId="4657"/>
    <cellStyle name="Normal 24 28 4" xfId="6144"/>
    <cellStyle name="Normal 24 28 5" xfId="7631"/>
    <cellStyle name="Normal 24 28 6" xfId="9076"/>
    <cellStyle name="Normal 24 29" xfId="1327"/>
    <cellStyle name="Normal 24 29 2" xfId="3170"/>
    <cellStyle name="Normal 24 29 3" xfId="4698"/>
    <cellStyle name="Normal 24 29 4" xfId="6185"/>
    <cellStyle name="Normal 24 29 5" xfId="7672"/>
    <cellStyle name="Normal 24 29 6" xfId="9117"/>
    <cellStyle name="Normal 24 3" xfId="459"/>
    <cellStyle name="Normal 24 3 2" xfId="2302"/>
    <cellStyle name="Normal 24 3 3" xfId="3830"/>
    <cellStyle name="Normal 24 3 4" xfId="5317"/>
    <cellStyle name="Normal 24 3 5" xfId="6804"/>
    <cellStyle name="Normal 24 3 6" xfId="8249"/>
    <cellStyle name="Normal 24 30" xfId="1370"/>
    <cellStyle name="Normal 24 30 2" xfId="3213"/>
    <cellStyle name="Normal 24 30 3" xfId="4741"/>
    <cellStyle name="Normal 24 30 4" xfId="6228"/>
    <cellStyle name="Normal 24 30 5" xfId="7715"/>
    <cellStyle name="Normal 24 30 6" xfId="9160"/>
    <cellStyle name="Normal 24 31" xfId="1413"/>
    <cellStyle name="Normal 24 31 2" xfId="3256"/>
    <cellStyle name="Normal 24 31 3" xfId="4784"/>
    <cellStyle name="Normal 24 31 4" xfId="6271"/>
    <cellStyle name="Normal 24 31 5" xfId="7758"/>
    <cellStyle name="Normal 24 31 6" xfId="9203"/>
    <cellStyle name="Normal 24 32" xfId="1456"/>
    <cellStyle name="Normal 24 32 2" xfId="3299"/>
    <cellStyle name="Normal 24 32 3" xfId="4827"/>
    <cellStyle name="Normal 24 32 4" xfId="6314"/>
    <cellStyle name="Normal 24 32 5" xfId="7801"/>
    <cellStyle name="Normal 24 32 6" xfId="9246"/>
    <cellStyle name="Normal 24 33" xfId="1499"/>
    <cellStyle name="Normal 24 33 2" xfId="3342"/>
    <cellStyle name="Normal 24 33 3" xfId="4870"/>
    <cellStyle name="Normal 24 33 4" xfId="6357"/>
    <cellStyle name="Normal 24 33 5" xfId="7844"/>
    <cellStyle name="Normal 24 33 6" xfId="9289"/>
    <cellStyle name="Normal 24 34" xfId="1543"/>
    <cellStyle name="Normal 24 35" xfId="1588"/>
    <cellStyle name="Normal 24 36" xfId="1633"/>
    <cellStyle name="Normal 24 37" xfId="1678"/>
    <cellStyle name="Normal 24 38" xfId="1723"/>
    <cellStyle name="Normal 24 39" xfId="1768"/>
    <cellStyle name="Normal 24 4" xfId="488"/>
    <cellStyle name="Normal 24 4 2" xfId="2331"/>
    <cellStyle name="Normal 24 4 3" xfId="3859"/>
    <cellStyle name="Normal 24 4 4" xfId="5346"/>
    <cellStyle name="Normal 24 4 5" xfId="6833"/>
    <cellStyle name="Normal 24 4 6" xfId="8278"/>
    <cellStyle name="Normal 24 40" xfId="1813"/>
    <cellStyle name="Normal 24 41" xfId="1858"/>
    <cellStyle name="Normal 24 42" xfId="3546"/>
    <cellStyle name="Normal 24 43" xfId="5031"/>
    <cellStyle name="Normal 24 44" xfId="6518"/>
    <cellStyle name="Normal 24 45" xfId="7947"/>
    <cellStyle name="Normal 24 46" xfId="9532"/>
    <cellStyle name="Normal 24 46 2" xfId="9958"/>
    <cellStyle name="Normal 24 46 3" xfId="10166"/>
    <cellStyle name="Normal 24 46 4" xfId="10372"/>
    <cellStyle name="Normal 24 47" xfId="9686"/>
    <cellStyle name="Normal 24 48" xfId="9892"/>
    <cellStyle name="Normal 24 49" xfId="10100"/>
    <cellStyle name="Normal 24 5" xfId="517"/>
    <cellStyle name="Normal 24 5 2" xfId="2360"/>
    <cellStyle name="Normal 24 5 3" xfId="3888"/>
    <cellStyle name="Normal 24 5 4" xfId="5375"/>
    <cellStyle name="Normal 24 5 5" xfId="6862"/>
    <cellStyle name="Normal 24 5 6" xfId="8307"/>
    <cellStyle name="Normal 24 50" xfId="10306"/>
    <cellStyle name="Normal 24 6" xfId="546"/>
    <cellStyle name="Normal 24 6 2" xfId="2389"/>
    <cellStyle name="Normal 24 6 3" xfId="3917"/>
    <cellStyle name="Normal 24 6 4" xfId="5404"/>
    <cellStyle name="Normal 24 6 5" xfId="6891"/>
    <cellStyle name="Normal 24 6 6" xfId="8336"/>
    <cellStyle name="Normal 24 7" xfId="575"/>
    <cellStyle name="Normal 24 7 2" xfId="2418"/>
    <cellStyle name="Normal 24 7 3" xfId="3946"/>
    <cellStyle name="Normal 24 7 4" xfId="5433"/>
    <cellStyle name="Normal 24 7 5" xfId="6920"/>
    <cellStyle name="Normal 24 7 6" xfId="8365"/>
    <cellStyle name="Normal 24 8" xfId="604"/>
    <cellStyle name="Normal 24 8 2" xfId="2447"/>
    <cellStyle name="Normal 24 8 3" xfId="3975"/>
    <cellStyle name="Normal 24 8 4" xfId="5462"/>
    <cellStyle name="Normal 24 8 5" xfId="6949"/>
    <cellStyle name="Normal 24 8 6" xfId="8394"/>
    <cellStyle name="Normal 24 9" xfId="634"/>
    <cellStyle name="Normal 24 9 2" xfId="2477"/>
    <cellStyle name="Normal 24 9 3" xfId="4005"/>
    <cellStyle name="Normal 24 9 4" xfId="5492"/>
    <cellStyle name="Normal 24 9 5" xfId="6979"/>
    <cellStyle name="Normal 24 9 6" xfId="8424"/>
    <cellStyle name="Normal 25" xfId="9466"/>
    <cellStyle name="Normal 25 10" xfId="665"/>
    <cellStyle name="Normal 25 10 2" xfId="2508"/>
    <cellStyle name="Normal 25 10 3" xfId="4036"/>
    <cellStyle name="Normal 25 10 4" xfId="5523"/>
    <cellStyle name="Normal 25 10 5" xfId="7010"/>
    <cellStyle name="Normal 25 10 6" xfId="8455"/>
    <cellStyle name="Normal 25 11" xfId="695"/>
    <cellStyle name="Normal 25 11 2" xfId="2538"/>
    <cellStyle name="Normal 25 11 3" xfId="4066"/>
    <cellStyle name="Normal 25 11 4" xfId="5553"/>
    <cellStyle name="Normal 25 11 5" xfId="7040"/>
    <cellStyle name="Normal 25 11 6" xfId="8485"/>
    <cellStyle name="Normal 25 12" xfId="725"/>
    <cellStyle name="Normal 25 12 2" xfId="2568"/>
    <cellStyle name="Normal 25 12 3" xfId="4096"/>
    <cellStyle name="Normal 25 12 4" xfId="5583"/>
    <cellStyle name="Normal 25 12 5" xfId="7070"/>
    <cellStyle name="Normal 25 12 6" xfId="8515"/>
    <cellStyle name="Normal 25 13" xfId="755"/>
    <cellStyle name="Normal 25 13 2" xfId="2598"/>
    <cellStyle name="Normal 25 13 3" xfId="4126"/>
    <cellStyle name="Normal 25 13 4" xfId="5613"/>
    <cellStyle name="Normal 25 13 5" xfId="7100"/>
    <cellStyle name="Normal 25 13 6" xfId="8545"/>
    <cellStyle name="Normal 25 14" xfId="785"/>
    <cellStyle name="Normal 25 14 2" xfId="2628"/>
    <cellStyle name="Normal 25 14 3" xfId="4156"/>
    <cellStyle name="Normal 25 14 4" xfId="5643"/>
    <cellStyle name="Normal 25 14 5" xfId="7130"/>
    <cellStyle name="Normal 25 14 6" xfId="8575"/>
    <cellStyle name="Normal 25 15" xfId="819"/>
    <cellStyle name="Normal 25 15 2" xfId="2662"/>
    <cellStyle name="Normal 25 15 3" xfId="4190"/>
    <cellStyle name="Normal 25 15 4" xfId="5677"/>
    <cellStyle name="Normal 25 15 5" xfId="7164"/>
    <cellStyle name="Normal 25 15 6" xfId="8609"/>
    <cellStyle name="Normal 25 16" xfId="853"/>
    <cellStyle name="Normal 25 16 2" xfId="2696"/>
    <cellStyle name="Normal 25 16 3" xfId="4224"/>
    <cellStyle name="Normal 25 16 4" xfId="5711"/>
    <cellStyle name="Normal 25 16 5" xfId="7198"/>
    <cellStyle name="Normal 25 16 6" xfId="8643"/>
    <cellStyle name="Normal 25 17" xfId="887"/>
    <cellStyle name="Normal 25 17 2" xfId="2730"/>
    <cellStyle name="Normal 25 17 3" xfId="4258"/>
    <cellStyle name="Normal 25 17 4" xfId="5745"/>
    <cellStyle name="Normal 25 17 5" xfId="7232"/>
    <cellStyle name="Normal 25 17 6" xfId="8677"/>
    <cellStyle name="Normal 25 18" xfId="921"/>
    <cellStyle name="Normal 25 18 2" xfId="2764"/>
    <cellStyle name="Normal 25 18 3" xfId="4292"/>
    <cellStyle name="Normal 25 18 4" xfId="5779"/>
    <cellStyle name="Normal 25 18 5" xfId="7266"/>
    <cellStyle name="Normal 25 18 6" xfId="8711"/>
    <cellStyle name="Normal 25 19" xfId="955"/>
    <cellStyle name="Normal 25 19 2" xfId="2798"/>
    <cellStyle name="Normal 25 19 3" xfId="4326"/>
    <cellStyle name="Normal 25 19 4" xfId="5813"/>
    <cellStyle name="Normal 25 19 5" xfId="7300"/>
    <cellStyle name="Normal 25 19 6" xfId="8745"/>
    <cellStyle name="Normal 25 2" xfId="431"/>
    <cellStyle name="Normal 25 2 2" xfId="2274"/>
    <cellStyle name="Normal 25 2 3" xfId="3802"/>
    <cellStyle name="Normal 25 2 4" xfId="5289"/>
    <cellStyle name="Normal 25 2 5" xfId="6776"/>
    <cellStyle name="Normal 25 2 6" xfId="8221"/>
    <cellStyle name="Normal 25 20" xfId="989"/>
    <cellStyle name="Normal 25 20 2" xfId="2832"/>
    <cellStyle name="Normal 25 20 3" xfId="4360"/>
    <cellStyle name="Normal 25 20 4" xfId="5847"/>
    <cellStyle name="Normal 25 20 5" xfId="7334"/>
    <cellStyle name="Normal 25 20 6" xfId="8779"/>
    <cellStyle name="Normal 25 21" xfId="1026"/>
    <cellStyle name="Normal 25 21 2" xfId="2869"/>
    <cellStyle name="Normal 25 21 3" xfId="4397"/>
    <cellStyle name="Normal 25 21 4" xfId="5884"/>
    <cellStyle name="Normal 25 21 5" xfId="7371"/>
    <cellStyle name="Normal 25 21 6" xfId="8816"/>
    <cellStyle name="Normal 25 22" xfId="1063"/>
    <cellStyle name="Normal 25 22 2" xfId="2906"/>
    <cellStyle name="Normal 25 22 3" xfId="4434"/>
    <cellStyle name="Normal 25 22 4" xfId="5921"/>
    <cellStyle name="Normal 25 22 5" xfId="7408"/>
    <cellStyle name="Normal 25 22 6" xfId="8853"/>
    <cellStyle name="Normal 25 23" xfId="1100"/>
    <cellStyle name="Normal 25 23 2" xfId="2943"/>
    <cellStyle name="Normal 25 23 3" xfId="4471"/>
    <cellStyle name="Normal 25 23 4" xfId="5958"/>
    <cellStyle name="Normal 25 23 5" xfId="7445"/>
    <cellStyle name="Normal 25 23 6" xfId="8890"/>
    <cellStyle name="Normal 25 24" xfId="1137"/>
    <cellStyle name="Normal 25 24 2" xfId="2980"/>
    <cellStyle name="Normal 25 24 3" xfId="4508"/>
    <cellStyle name="Normal 25 24 4" xfId="5995"/>
    <cellStyle name="Normal 25 24 5" xfId="7482"/>
    <cellStyle name="Normal 25 24 6" xfId="8927"/>
    <cellStyle name="Normal 25 25" xfId="1174"/>
    <cellStyle name="Normal 25 25 2" xfId="3017"/>
    <cellStyle name="Normal 25 25 3" xfId="4545"/>
    <cellStyle name="Normal 25 25 4" xfId="6032"/>
    <cellStyle name="Normal 25 25 5" xfId="7519"/>
    <cellStyle name="Normal 25 25 6" xfId="8964"/>
    <cellStyle name="Normal 25 26" xfId="1211"/>
    <cellStyle name="Normal 25 26 2" xfId="3054"/>
    <cellStyle name="Normal 25 26 3" xfId="4582"/>
    <cellStyle name="Normal 25 26 4" xfId="6069"/>
    <cellStyle name="Normal 25 26 5" xfId="7556"/>
    <cellStyle name="Normal 25 26 6" xfId="9001"/>
    <cellStyle name="Normal 25 27" xfId="1249"/>
    <cellStyle name="Normal 25 27 2" xfId="3092"/>
    <cellStyle name="Normal 25 27 3" xfId="4620"/>
    <cellStyle name="Normal 25 27 4" xfId="6107"/>
    <cellStyle name="Normal 25 27 5" xfId="7594"/>
    <cellStyle name="Normal 25 27 6" xfId="9039"/>
    <cellStyle name="Normal 25 28" xfId="1287"/>
    <cellStyle name="Normal 25 28 2" xfId="3130"/>
    <cellStyle name="Normal 25 28 3" xfId="4658"/>
    <cellStyle name="Normal 25 28 4" xfId="6145"/>
    <cellStyle name="Normal 25 28 5" xfId="7632"/>
    <cellStyle name="Normal 25 28 6" xfId="9077"/>
    <cellStyle name="Normal 25 29" xfId="1328"/>
    <cellStyle name="Normal 25 29 2" xfId="3171"/>
    <cellStyle name="Normal 25 29 3" xfId="4699"/>
    <cellStyle name="Normal 25 29 4" xfId="6186"/>
    <cellStyle name="Normal 25 29 5" xfId="7673"/>
    <cellStyle name="Normal 25 29 6" xfId="9118"/>
    <cellStyle name="Normal 25 3" xfId="460"/>
    <cellStyle name="Normal 25 3 2" xfId="2303"/>
    <cellStyle name="Normal 25 3 3" xfId="3831"/>
    <cellStyle name="Normal 25 3 4" xfId="5318"/>
    <cellStyle name="Normal 25 3 5" xfId="6805"/>
    <cellStyle name="Normal 25 3 6" xfId="8250"/>
    <cellStyle name="Normal 25 30" xfId="1371"/>
    <cellStyle name="Normal 25 30 2" xfId="3214"/>
    <cellStyle name="Normal 25 30 3" xfId="4742"/>
    <cellStyle name="Normal 25 30 4" xfId="6229"/>
    <cellStyle name="Normal 25 30 5" xfId="7716"/>
    <cellStyle name="Normal 25 30 6" xfId="9161"/>
    <cellStyle name="Normal 25 31" xfId="1414"/>
    <cellStyle name="Normal 25 31 2" xfId="3257"/>
    <cellStyle name="Normal 25 31 3" xfId="4785"/>
    <cellStyle name="Normal 25 31 4" xfId="6272"/>
    <cellStyle name="Normal 25 31 5" xfId="7759"/>
    <cellStyle name="Normal 25 31 6" xfId="9204"/>
    <cellStyle name="Normal 25 32" xfId="1457"/>
    <cellStyle name="Normal 25 32 2" xfId="3300"/>
    <cellStyle name="Normal 25 32 3" xfId="4828"/>
    <cellStyle name="Normal 25 32 4" xfId="6315"/>
    <cellStyle name="Normal 25 32 5" xfId="7802"/>
    <cellStyle name="Normal 25 32 6" xfId="9247"/>
    <cellStyle name="Normal 25 33" xfId="1500"/>
    <cellStyle name="Normal 25 33 2" xfId="3343"/>
    <cellStyle name="Normal 25 33 3" xfId="4871"/>
    <cellStyle name="Normal 25 33 4" xfId="6358"/>
    <cellStyle name="Normal 25 33 5" xfId="7845"/>
    <cellStyle name="Normal 25 33 6" xfId="9290"/>
    <cellStyle name="Normal 25 34" xfId="1544"/>
    <cellStyle name="Normal 25 35" xfId="1589"/>
    <cellStyle name="Normal 25 36" xfId="1634"/>
    <cellStyle name="Normal 25 37" xfId="1679"/>
    <cellStyle name="Normal 25 38" xfId="1724"/>
    <cellStyle name="Normal 25 39" xfId="1769"/>
    <cellStyle name="Normal 25 4" xfId="489"/>
    <cellStyle name="Normal 25 4 2" xfId="2332"/>
    <cellStyle name="Normal 25 4 3" xfId="3860"/>
    <cellStyle name="Normal 25 4 4" xfId="5347"/>
    <cellStyle name="Normal 25 4 5" xfId="6834"/>
    <cellStyle name="Normal 25 4 6" xfId="8279"/>
    <cellStyle name="Normal 25 40" xfId="1814"/>
    <cellStyle name="Normal 25 41" xfId="1859"/>
    <cellStyle name="Normal 25 42" xfId="3501"/>
    <cellStyle name="Normal 25 43" xfId="4986"/>
    <cellStyle name="Normal 25 44" xfId="6473"/>
    <cellStyle name="Normal 25 45" xfId="7909"/>
    <cellStyle name="Normal 25 46" xfId="9533"/>
    <cellStyle name="Normal 25 46 2" xfId="9959"/>
    <cellStyle name="Normal 25 46 3" xfId="10167"/>
    <cellStyle name="Normal 25 46 4" xfId="10373"/>
    <cellStyle name="Normal 25 47" xfId="9688"/>
    <cellStyle name="Normal 25 48" xfId="9893"/>
    <cellStyle name="Normal 25 49" xfId="10101"/>
    <cellStyle name="Normal 25 5" xfId="518"/>
    <cellStyle name="Normal 25 5 2" xfId="2361"/>
    <cellStyle name="Normal 25 5 3" xfId="3889"/>
    <cellStyle name="Normal 25 5 4" xfId="5376"/>
    <cellStyle name="Normal 25 5 5" xfId="6863"/>
    <cellStyle name="Normal 25 5 6" xfId="8308"/>
    <cellStyle name="Normal 25 50" xfId="10307"/>
    <cellStyle name="Normal 25 6" xfId="547"/>
    <cellStyle name="Normal 25 6 2" xfId="2390"/>
    <cellStyle name="Normal 25 6 3" xfId="3918"/>
    <cellStyle name="Normal 25 6 4" xfId="5405"/>
    <cellStyle name="Normal 25 6 5" xfId="6892"/>
    <cellStyle name="Normal 25 6 6" xfId="8337"/>
    <cellStyle name="Normal 25 7" xfId="576"/>
    <cellStyle name="Normal 25 7 2" xfId="2419"/>
    <cellStyle name="Normal 25 7 3" xfId="3947"/>
    <cellStyle name="Normal 25 7 4" xfId="5434"/>
    <cellStyle name="Normal 25 7 5" xfId="6921"/>
    <cellStyle name="Normal 25 7 6" xfId="8366"/>
    <cellStyle name="Normal 25 8" xfId="605"/>
    <cellStyle name="Normal 25 8 2" xfId="2448"/>
    <cellStyle name="Normal 25 8 3" xfId="3976"/>
    <cellStyle name="Normal 25 8 4" xfId="5463"/>
    <cellStyle name="Normal 25 8 5" xfId="6950"/>
    <cellStyle name="Normal 25 8 6" xfId="8395"/>
    <cellStyle name="Normal 25 9" xfId="635"/>
    <cellStyle name="Normal 25 9 2" xfId="2478"/>
    <cellStyle name="Normal 25 9 3" xfId="4006"/>
    <cellStyle name="Normal 25 9 4" xfId="5493"/>
    <cellStyle name="Normal 25 9 5" xfId="6980"/>
    <cellStyle name="Normal 25 9 6" xfId="8425"/>
    <cellStyle name="Normal 26" xfId="9467"/>
    <cellStyle name="Normal 26 10" xfId="666"/>
    <cellStyle name="Normal 26 10 2" xfId="2509"/>
    <cellStyle name="Normal 26 10 3" xfId="4037"/>
    <cellStyle name="Normal 26 10 4" xfId="5524"/>
    <cellStyle name="Normal 26 10 5" xfId="7011"/>
    <cellStyle name="Normal 26 10 6" xfId="8456"/>
    <cellStyle name="Normal 26 11" xfId="696"/>
    <cellStyle name="Normal 26 11 2" xfId="2539"/>
    <cellStyle name="Normal 26 11 3" xfId="4067"/>
    <cellStyle name="Normal 26 11 4" xfId="5554"/>
    <cellStyle name="Normal 26 11 5" xfId="7041"/>
    <cellStyle name="Normal 26 11 6" xfId="8486"/>
    <cellStyle name="Normal 26 12" xfId="726"/>
    <cellStyle name="Normal 26 12 2" xfId="2569"/>
    <cellStyle name="Normal 26 12 3" xfId="4097"/>
    <cellStyle name="Normal 26 12 4" xfId="5584"/>
    <cellStyle name="Normal 26 12 5" xfId="7071"/>
    <cellStyle name="Normal 26 12 6" xfId="8516"/>
    <cellStyle name="Normal 26 13" xfId="756"/>
    <cellStyle name="Normal 26 13 2" xfId="2599"/>
    <cellStyle name="Normal 26 13 3" xfId="4127"/>
    <cellStyle name="Normal 26 13 4" xfId="5614"/>
    <cellStyle name="Normal 26 13 5" xfId="7101"/>
    <cellStyle name="Normal 26 13 6" xfId="8546"/>
    <cellStyle name="Normal 26 14" xfId="786"/>
    <cellStyle name="Normal 26 14 2" xfId="2629"/>
    <cellStyle name="Normal 26 14 3" xfId="4157"/>
    <cellStyle name="Normal 26 14 4" xfId="5644"/>
    <cellStyle name="Normal 26 14 5" xfId="7131"/>
    <cellStyle name="Normal 26 14 6" xfId="8576"/>
    <cellStyle name="Normal 26 15" xfId="820"/>
    <cellStyle name="Normal 26 15 2" xfId="2663"/>
    <cellStyle name="Normal 26 15 3" xfId="4191"/>
    <cellStyle name="Normal 26 15 4" xfId="5678"/>
    <cellStyle name="Normal 26 15 5" xfId="7165"/>
    <cellStyle name="Normal 26 15 6" xfId="8610"/>
    <cellStyle name="Normal 26 16" xfId="854"/>
    <cellStyle name="Normal 26 16 2" xfId="2697"/>
    <cellStyle name="Normal 26 16 3" xfId="4225"/>
    <cellStyle name="Normal 26 16 4" xfId="5712"/>
    <cellStyle name="Normal 26 16 5" xfId="7199"/>
    <cellStyle name="Normal 26 16 6" xfId="8644"/>
    <cellStyle name="Normal 26 17" xfId="888"/>
    <cellStyle name="Normal 26 17 2" xfId="2731"/>
    <cellStyle name="Normal 26 17 3" xfId="4259"/>
    <cellStyle name="Normal 26 17 4" xfId="5746"/>
    <cellStyle name="Normal 26 17 5" xfId="7233"/>
    <cellStyle name="Normal 26 17 6" xfId="8678"/>
    <cellStyle name="Normal 26 18" xfId="922"/>
    <cellStyle name="Normal 26 18 2" xfId="2765"/>
    <cellStyle name="Normal 26 18 3" xfId="4293"/>
    <cellStyle name="Normal 26 18 4" xfId="5780"/>
    <cellStyle name="Normal 26 18 5" xfId="7267"/>
    <cellStyle name="Normal 26 18 6" xfId="8712"/>
    <cellStyle name="Normal 26 19" xfId="956"/>
    <cellStyle name="Normal 26 19 2" xfId="2799"/>
    <cellStyle name="Normal 26 19 3" xfId="4327"/>
    <cellStyle name="Normal 26 19 4" xfId="5814"/>
    <cellStyle name="Normal 26 19 5" xfId="7301"/>
    <cellStyle name="Normal 26 19 6" xfId="8746"/>
    <cellStyle name="Normal 26 2" xfId="432"/>
    <cellStyle name="Normal 26 2 2" xfId="2275"/>
    <cellStyle name="Normal 26 2 3" xfId="3803"/>
    <cellStyle name="Normal 26 2 4" xfId="5290"/>
    <cellStyle name="Normal 26 2 5" xfId="6777"/>
    <cellStyle name="Normal 26 2 6" xfId="8222"/>
    <cellStyle name="Normal 26 20" xfId="990"/>
    <cellStyle name="Normal 26 20 2" xfId="2833"/>
    <cellStyle name="Normal 26 20 3" xfId="4361"/>
    <cellStyle name="Normal 26 20 4" xfId="5848"/>
    <cellStyle name="Normal 26 20 5" xfId="7335"/>
    <cellStyle name="Normal 26 20 6" xfId="8780"/>
    <cellStyle name="Normal 26 21" xfId="1027"/>
    <cellStyle name="Normal 26 21 2" xfId="2870"/>
    <cellStyle name="Normal 26 21 3" xfId="4398"/>
    <cellStyle name="Normal 26 21 4" xfId="5885"/>
    <cellStyle name="Normal 26 21 5" xfId="7372"/>
    <cellStyle name="Normal 26 21 6" xfId="8817"/>
    <cellStyle name="Normal 26 22" xfId="1064"/>
    <cellStyle name="Normal 26 22 2" xfId="2907"/>
    <cellStyle name="Normal 26 22 3" xfId="4435"/>
    <cellStyle name="Normal 26 22 4" xfId="5922"/>
    <cellStyle name="Normal 26 22 5" xfId="7409"/>
    <cellStyle name="Normal 26 22 6" xfId="8854"/>
    <cellStyle name="Normal 26 23" xfId="1101"/>
    <cellStyle name="Normal 26 23 2" xfId="2944"/>
    <cellStyle name="Normal 26 23 3" xfId="4472"/>
    <cellStyle name="Normal 26 23 4" xfId="5959"/>
    <cellStyle name="Normal 26 23 5" xfId="7446"/>
    <cellStyle name="Normal 26 23 6" xfId="8891"/>
    <cellStyle name="Normal 26 24" xfId="1138"/>
    <cellStyle name="Normal 26 24 2" xfId="2981"/>
    <cellStyle name="Normal 26 24 3" xfId="4509"/>
    <cellStyle name="Normal 26 24 4" xfId="5996"/>
    <cellStyle name="Normal 26 24 5" xfId="7483"/>
    <cellStyle name="Normal 26 24 6" xfId="8928"/>
    <cellStyle name="Normal 26 25" xfId="1175"/>
    <cellStyle name="Normal 26 25 2" xfId="3018"/>
    <cellStyle name="Normal 26 25 3" xfId="4546"/>
    <cellStyle name="Normal 26 25 4" xfId="6033"/>
    <cellStyle name="Normal 26 25 5" xfId="7520"/>
    <cellStyle name="Normal 26 25 6" xfId="8965"/>
    <cellStyle name="Normal 26 26" xfId="1212"/>
    <cellStyle name="Normal 26 26 2" xfId="3055"/>
    <cellStyle name="Normal 26 26 3" xfId="4583"/>
    <cellStyle name="Normal 26 26 4" xfId="6070"/>
    <cellStyle name="Normal 26 26 5" xfId="7557"/>
    <cellStyle name="Normal 26 26 6" xfId="9002"/>
    <cellStyle name="Normal 26 27" xfId="1250"/>
    <cellStyle name="Normal 26 27 2" xfId="3093"/>
    <cellStyle name="Normal 26 27 3" xfId="4621"/>
    <cellStyle name="Normal 26 27 4" xfId="6108"/>
    <cellStyle name="Normal 26 27 5" xfId="7595"/>
    <cellStyle name="Normal 26 27 6" xfId="9040"/>
    <cellStyle name="Normal 26 28" xfId="1288"/>
    <cellStyle name="Normal 26 28 2" xfId="3131"/>
    <cellStyle name="Normal 26 28 3" xfId="4659"/>
    <cellStyle name="Normal 26 28 4" xfId="6146"/>
    <cellStyle name="Normal 26 28 5" xfId="7633"/>
    <cellStyle name="Normal 26 28 6" xfId="9078"/>
    <cellStyle name="Normal 26 29" xfId="1329"/>
    <cellStyle name="Normal 26 29 2" xfId="3172"/>
    <cellStyle name="Normal 26 29 3" xfId="4700"/>
    <cellStyle name="Normal 26 29 4" xfId="6187"/>
    <cellStyle name="Normal 26 29 5" xfId="7674"/>
    <cellStyle name="Normal 26 29 6" xfId="9119"/>
    <cellStyle name="Normal 26 3" xfId="461"/>
    <cellStyle name="Normal 26 3 2" xfId="2304"/>
    <cellStyle name="Normal 26 3 3" xfId="3832"/>
    <cellStyle name="Normal 26 3 4" xfId="5319"/>
    <cellStyle name="Normal 26 3 5" xfId="6806"/>
    <cellStyle name="Normal 26 3 6" xfId="8251"/>
    <cellStyle name="Normal 26 30" xfId="1372"/>
    <cellStyle name="Normal 26 30 2" xfId="3215"/>
    <cellStyle name="Normal 26 30 3" xfId="4743"/>
    <cellStyle name="Normal 26 30 4" xfId="6230"/>
    <cellStyle name="Normal 26 30 5" xfId="7717"/>
    <cellStyle name="Normal 26 30 6" xfId="9162"/>
    <cellStyle name="Normal 26 31" xfId="1415"/>
    <cellStyle name="Normal 26 31 2" xfId="3258"/>
    <cellStyle name="Normal 26 31 3" xfId="4786"/>
    <cellStyle name="Normal 26 31 4" xfId="6273"/>
    <cellStyle name="Normal 26 31 5" xfId="7760"/>
    <cellStyle name="Normal 26 31 6" xfId="9205"/>
    <cellStyle name="Normal 26 32" xfId="1458"/>
    <cellStyle name="Normal 26 32 2" xfId="3301"/>
    <cellStyle name="Normal 26 32 3" xfId="4829"/>
    <cellStyle name="Normal 26 32 4" xfId="6316"/>
    <cellStyle name="Normal 26 32 5" xfId="7803"/>
    <cellStyle name="Normal 26 32 6" xfId="9248"/>
    <cellStyle name="Normal 26 33" xfId="1501"/>
    <cellStyle name="Normal 26 33 2" xfId="3344"/>
    <cellStyle name="Normal 26 33 3" xfId="4872"/>
    <cellStyle name="Normal 26 33 4" xfId="6359"/>
    <cellStyle name="Normal 26 33 5" xfId="7846"/>
    <cellStyle name="Normal 26 33 6" xfId="9291"/>
    <cellStyle name="Normal 26 34" xfId="1545"/>
    <cellStyle name="Normal 26 35" xfId="1590"/>
    <cellStyle name="Normal 26 36" xfId="1635"/>
    <cellStyle name="Normal 26 37" xfId="1680"/>
    <cellStyle name="Normal 26 38" xfId="1725"/>
    <cellStyle name="Normal 26 39" xfId="1770"/>
    <cellStyle name="Normal 26 4" xfId="490"/>
    <cellStyle name="Normal 26 4 2" xfId="2333"/>
    <cellStyle name="Normal 26 4 3" xfId="3861"/>
    <cellStyle name="Normal 26 4 4" xfId="5348"/>
    <cellStyle name="Normal 26 4 5" xfId="6835"/>
    <cellStyle name="Normal 26 4 6" xfId="8280"/>
    <cellStyle name="Normal 26 40" xfId="1815"/>
    <cellStyle name="Normal 26 41" xfId="1860"/>
    <cellStyle name="Normal 26 42" xfId="3456"/>
    <cellStyle name="Normal 26 43" xfId="4941"/>
    <cellStyle name="Normal 26 44" xfId="6428"/>
    <cellStyle name="Normal 26 45" xfId="7871"/>
    <cellStyle name="Normal 26 46" xfId="9534"/>
    <cellStyle name="Normal 26 46 2" xfId="9960"/>
    <cellStyle name="Normal 26 46 3" xfId="10168"/>
    <cellStyle name="Normal 26 46 4" xfId="10374"/>
    <cellStyle name="Normal 26 47" xfId="9690"/>
    <cellStyle name="Normal 26 48" xfId="9894"/>
    <cellStyle name="Normal 26 49" xfId="10102"/>
    <cellStyle name="Normal 26 5" xfId="519"/>
    <cellStyle name="Normal 26 5 2" xfId="2362"/>
    <cellStyle name="Normal 26 5 3" xfId="3890"/>
    <cellStyle name="Normal 26 5 4" xfId="5377"/>
    <cellStyle name="Normal 26 5 5" xfId="6864"/>
    <cellStyle name="Normal 26 5 6" xfId="8309"/>
    <cellStyle name="Normal 26 50" xfId="10308"/>
    <cellStyle name="Normal 26 6" xfId="548"/>
    <cellStyle name="Normal 26 6 2" xfId="2391"/>
    <cellStyle name="Normal 26 6 3" xfId="3919"/>
    <cellStyle name="Normal 26 6 4" xfId="5406"/>
    <cellStyle name="Normal 26 6 5" xfId="6893"/>
    <cellStyle name="Normal 26 6 6" xfId="8338"/>
    <cellStyle name="Normal 26 7" xfId="577"/>
    <cellStyle name="Normal 26 7 2" xfId="2420"/>
    <cellStyle name="Normal 26 7 3" xfId="3948"/>
    <cellStyle name="Normal 26 7 4" xfId="5435"/>
    <cellStyle name="Normal 26 7 5" xfId="6922"/>
    <cellStyle name="Normal 26 7 6" xfId="8367"/>
    <cellStyle name="Normal 26 8" xfId="606"/>
    <cellStyle name="Normal 26 8 2" xfId="2449"/>
    <cellStyle name="Normal 26 8 3" xfId="3977"/>
    <cellStyle name="Normal 26 8 4" xfId="5464"/>
    <cellStyle name="Normal 26 8 5" xfId="6951"/>
    <cellStyle name="Normal 26 8 6" xfId="8396"/>
    <cellStyle name="Normal 26 9" xfId="636"/>
    <cellStyle name="Normal 26 9 2" xfId="2479"/>
    <cellStyle name="Normal 26 9 3" xfId="4007"/>
    <cellStyle name="Normal 26 9 4" xfId="5494"/>
    <cellStyle name="Normal 26 9 5" xfId="6981"/>
    <cellStyle name="Normal 26 9 6" xfId="8426"/>
    <cellStyle name="Normal 27" xfId="9468"/>
    <cellStyle name="Normal 27 10" xfId="667"/>
    <cellStyle name="Normal 27 10 2" xfId="2510"/>
    <cellStyle name="Normal 27 10 3" xfId="4038"/>
    <cellStyle name="Normal 27 10 4" xfId="5525"/>
    <cellStyle name="Normal 27 10 5" xfId="7012"/>
    <cellStyle name="Normal 27 10 6" xfId="8457"/>
    <cellStyle name="Normal 27 11" xfId="697"/>
    <cellStyle name="Normal 27 11 2" xfId="2540"/>
    <cellStyle name="Normal 27 11 3" xfId="4068"/>
    <cellStyle name="Normal 27 11 4" xfId="5555"/>
    <cellStyle name="Normal 27 11 5" xfId="7042"/>
    <cellStyle name="Normal 27 11 6" xfId="8487"/>
    <cellStyle name="Normal 27 12" xfId="727"/>
    <cellStyle name="Normal 27 12 2" xfId="2570"/>
    <cellStyle name="Normal 27 12 3" xfId="4098"/>
    <cellStyle name="Normal 27 12 4" xfId="5585"/>
    <cellStyle name="Normal 27 12 5" xfId="7072"/>
    <cellStyle name="Normal 27 12 6" xfId="8517"/>
    <cellStyle name="Normal 27 13" xfId="757"/>
    <cellStyle name="Normal 27 13 2" xfId="2600"/>
    <cellStyle name="Normal 27 13 3" xfId="4128"/>
    <cellStyle name="Normal 27 13 4" xfId="5615"/>
    <cellStyle name="Normal 27 13 5" xfId="7102"/>
    <cellStyle name="Normal 27 13 6" xfId="8547"/>
    <cellStyle name="Normal 27 14" xfId="787"/>
    <cellStyle name="Normal 27 14 2" xfId="2630"/>
    <cellStyle name="Normal 27 14 3" xfId="4158"/>
    <cellStyle name="Normal 27 14 4" xfId="5645"/>
    <cellStyle name="Normal 27 14 5" xfId="7132"/>
    <cellStyle name="Normal 27 14 6" xfId="8577"/>
    <cellStyle name="Normal 27 15" xfId="821"/>
    <cellStyle name="Normal 27 15 2" xfId="2664"/>
    <cellStyle name="Normal 27 15 3" xfId="4192"/>
    <cellStyle name="Normal 27 15 4" xfId="5679"/>
    <cellStyle name="Normal 27 15 5" xfId="7166"/>
    <cellStyle name="Normal 27 15 6" xfId="8611"/>
    <cellStyle name="Normal 27 16" xfId="855"/>
    <cellStyle name="Normal 27 16 2" xfId="2698"/>
    <cellStyle name="Normal 27 16 3" xfId="4226"/>
    <cellStyle name="Normal 27 16 4" xfId="5713"/>
    <cellStyle name="Normal 27 16 5" xfId="7200"/>
    <cellStyle name="Normal 27 16 6" xfId="8645"/>
    <cellStyle name="Normal 27 17" xfId="889"/>
    <cellStyle name="Normal 27 17 2" xfId="2732"/>
    <cellStyle name="Normal 27 17 3" xfId="4260"/>
    <cellStyle name="Normal 27 17 4" xfId="5747"/>
    <cellStyle name="Normal 27 17 5" xfId="7234"/>
    <cellStyle name="Normal 27 17 6" xfId="8679"/>
    <cellStyle name="Normal 27 18" xfId="923"/>
    <cellStyle name="Normal 27 18 2" xfId="2766"/>
    <cellStyle name="Normal 27 18 3" xfId="4294"/>
    <cellStyle name="Normal 27 18 4" xfId="5781"/>
    <cellStyle name="Normal 27 18 5" xfId="7268"/>
    <cellStyle name="Normal 27 18 6" xfId="8713"/>
    <cellStyle name="Normal 27 19" xfId="957"/>
    <cellStyle name="Normal 27 19 2" xfId="2800"/>
    <cellStyle name="Normal 27 19 3" xfId="4328"/>
    <cellStyle name="Normal 27 19 4" xfId="5815"/>
    <cellStyle name="Normal 27 19 5" xfId="7302"/>
    <cellStyle name="Normal 27 19 6" xfId="8747"/>
    <cellStyle name="Normal 27 2" xfId="433"/>
    <cellStyle name="Normal 27 2 2" xfId="2276"/>
    <cellStyle name="Normal 27 2 3" xfId="3804"/>
    <cellStyle name="Normal 27 2 4" xfId="5291"/>
    <cellStyle name="Normal 27 2 5" xfId="6778"/>
    <cellStyle name="Normal 27 2 6" xfId="8223"/>
    <cellStyle name="Normal 27 20" xfId="991"/>
    <cellStyle name="Normal 27 20 2" xfId="2834"/>
    <cellStyle name="Normal 27 20 3" xfId="4362"/>
    <cellStyle name="Normal 27 20 4" xfId="5849"/>
    <cellStyle name="Normal 27 20 5" xfId="7336"/>
    <cellStyle name="Normal 27 20 6" xfId="8781"/>
    <cellStyle name="Normal 27 21" xfId="1028"/>
    <cellStyle name="Normal 27 21 2" xfId="2871"/>
    <cellStyle name="Normal 27 21 3" xfId="4399"/>
    <cellStyle name="Normal 27 21 4" xfId="5886"/>
    <cellStyle name="Normal 27 21 5" xfId="7373"/>
    <cellStyle name="Normal 27 21 6" xfId="8818"/>
    <cellStyle name="Normal 27 22" xfId="1065"/>
    <cellStyle name="Normal 27 22 2" xfId="2908"/>
    <cellStyle name="Normal 27 22 3" xfId="4436"/>
    <cellStyle name="Normal 27 22 4" xfId="5923"/>
    <cellStyle name="Normal 27 22 5" xfId="7410"/>
    <cellStyle name="Normal 27 22 6" xfId="8855"/>
    <cellStyle name="Normal 27 23" xfId="1102"/>
    <cellStyle name="Normal 27 23 2" xfId="2945"/>
    <cellStyle name="Normal 27 23 3" xfId="4473"/>
    <cellStyle name="Normal 27 23 4" xfId="5960"/>
    <cellStyle name="Normal 27 23 5" xfId="7447"/>
    <cellStyle name="Normal 27 23 6" xfId="8892"/>
    <cellStyle name="Normal 27 24" xfId="1139"/>
    <cellStyle name="Normal 27 24 2" xfId="2982"/>
    <cellStyle name="Normal 27 24 3" xfId="4510"/>
    <cellStyle name="Normal 27 24 4" xfId="5997"/>
    <cellStyle name="Normal 27 24 5" xfId="7484"/>
    <cellStyle name="Normal 27 24 6" xfId="8929"/>
    <cellStyle name="Normal 27 25" xfId="1176"/>
    <cellStyle name="Normal 27 25 2" xfId="3019"/>
    <cellStyle name="Normal 27 25 3" xfId="4547"/>
    <cellStyle name="Normal 27 25 4" xfId="6034"/>
    <cellStyle name="Normal 27 25 5" xfId="7521"/>
    <cellStyle name="Normal 27 25 6" xfId="8966"/>
    <cellStyle name="Normal 27 26" xfId="1213"/>
    <cellStyle name="Normal 27 26 2" xfId="3056"/>
    <cellStyle name="Normal 27 26 3" xfId="4584"/>
    <cellStyle name="Normal 27 26 4" xfId="6071"/>
    <cellStyle name="Normal 27 26 5" xfId="7558"/>
    <cellStyle name="Normal 27 26 6" xfId="9003"/>
    <cellStyle name="Normal 27 27" xfId="1251"/>
    <cellStyle name="Normal 27 27 2" xfId="3094"/>
    <cellStyle name="Normal 27 27 3" xfId="4622"/>
    <cellStyle name="Normal 27 27 4" xfId="6109"/>
    <cellStyle name="Normal 27 27 5" xfId="7596"/>
    <cellStyle name="Normal 27 27 6" xfId="9041"/>
    <cellStyle name="Normal 27 28" xfId="1289"/>
    <cellStyle name="Normal 27 28 2" xfId="3132"/>
    <cellStyle name="Normal 27 28 3" xfId="4660"/>
    <cellStyle name="Normal 27 28 4" xfId="6147"/>
    <cellStyle name="Normal 27 28 5" xfId="7634"/>
    <cellStyle name="Normal 27 28 6" xfId="9079"/>
    <cellStyle name="Normal 27 29" xfId="1330"/>
    <cellStyle name="Normal 27 29 2" xfId="3173"/>
    <cellStyle name="Normal 27 29 3" xfId="4701"/>
    <cellStyle name="Normal 27 29 4" xfId="6188"/>
    <cellStyle name="Normal 27 29 5" xfId="7675"/>
    <cellStyle name="Normal 27 29 6" xfId="9120"/>
    <cellStyle name="Normal 27 3" xfId="462"/>
    <cellStyle name="Normal 27 3 2" xfId="2305"/>
    <cellStyle name="Normal 27 3 3" xfId="3833"/>
    <cellStyle name="Normal 27 3 4" xfId="5320"/>
    <cellStyle name="Normal 27 3 5" xfId="6807"/>
    <cellStyle name="Normal 27 3 6" xfId="8252"/>
    <cellStyle name="Normal 27 30" xfId="1373"/>
    <cellStyle name="Normal 27 30 2" xfId="3216"/>
    <cellStyle name="Normal 27 30 3" xfId="4744"/>
    <cellStyle name="Normal 27 30 4" xfId="6231"/>
    <cellStyle name="Normal 27 30 5" xfId="7718"/>
    <cellStyle name="Normal 27 30 6" xfId="9163"/>
    <cellStyle name="Normal 27 31" xfId="1416"/>
    <cellStyle name="Normal 27 31 2" xfId="3259"/>
    <cellStyle name="Normal 27 31 3" xfId="4787"/>
    <cellStyle name="Normal 27 31 4" xfId="6274"/>
    <cellStyle name="Normal 27 31 5" xfId="7761"/>
    <cellStyle name="Normal 27 31 6" xfId="9206"/>
    <cellStyle name="Normal 27 32" xfId="1459"/>
    <cellStyle name="Normal 27 32 2" xfId="3302"/>
    <cellStyle name="Normal 27 32 3" xfId="4830"/>
    <cellStyle name="Normal 27 32 4" xfId="6317"/>
    <cellStyle name="Normal 27 32 5" xfId="7804"/>
    <cellStyle name="Normal 27 32 6" xfId="9249"/>
    <cellStyle name="Normal 27 33" xfId="1502"/>
    <cellStyle name="Normal 27 33 2" xfId="3345"/>
    <cellStyle name="Normal 27 33 3" xfId="4873"/>
    <cellStyle name="Normal 27 33 4" xfId="6360"/>
    <cellStyle name="Normal 27 33 5" xfId="7847"/>
    <cellStyle name="Normal 27 33 6" xfId="9292"/>
    <cellStyle name="Normal 27 34" xfId="1546"/>
    <cellStyle name="Normal 27 35" xfId="1591"/>
    <cellStyle name="Normal 27 36" xfId="1636"/>
    <cellStyle name="Normal 27 37" xfId="1681"/>
    <cellStyle name="Normal 27 38" xfId="1726"/>
    <cellStyle name="Normal 27 39" xfId="1771"/>
    <cellStyle name="Normal 27 4" xfId="491"/>
    <cellStyle name="Normal 27 4 2" xfId="2334"/>
    <cellStyle name="Normal 27 4 3" xfId="3862"/>
    <cellStyle name="Normal 27 4 4" xfId="5349"/>
    <cellStyle name="Normal 27 4 5" xfId="6836"/>
    <cellStyle name="Normal 27 4 6" xfId="8281"/>
    <cellStyle name="Normal 27 40" xfId="1816"/>
    <cellStyle name="Normal 27 41" xfId="1861"/>
    <cellStyle name="Normal 27 42" xfId="3413"/>
    <cellStyle name="Normal 27 43" xfId="4897"/>
    <cellStyle name="Normal 27 44" xfId="6384"/>
    <cellStyle name="Normal 27 45" xfId="8101"/>
    <cellStyle name="Normal 27 46" xfId="9535"/>
    <cellStyle name="Normal 27 46 2" xfId="9961"/>
    <cellStyle name="Normal 27 46 3" xfId="10169"/>
    <cellStyle name="Normal 27 46 4" xfId="10375"/>
    <cellStyle name="Normal 27 47" xfId="9692"/>
    <cellStyle name="Normal 27 48" xfId="9895"/>
    <cellStyle name="Normal 27 49" xfId="10103"/>
    <cellStyle name="Normal 27 5" xfId="520"/>
    <cellStyle name="Normal 27 5 2" xfId="2363"/>
    <cellStyle name="Normal 27 5 3" xfId="3891"/>
    <cellStyle name="Normal 27 5 4" xfId="5378"/>
    <cellStyle name="Normal 27 5 5" xfId="6865"/>
    <cellStyle name="Normal 27 5 6" xfId="8310"/>
    <cellStyle name="Normal 27 50" xfId="10309"/>
    <cellStyle name="Normal 27 6" xfId="549"/>
    <cellStyle name="Normal 27 6 2" xfId="2392"/>
    <cellStyle name="Normal 27 6 3" xfId="3920"/>
    <cellStyle name="Normal 27 6 4" xfId="5407"/>
    <cellStyle name="Normal 27 6 5" xfId="6894"/>
    <cellStyle name="Normal 27 6 6" xfId="8339"/>
    <cellStyle name="Normal 27 7" xfId="578"/>
    <cellStyle name="Normal 27 7 2" xfId="2421"/>
    <cellStyle name="Normal 27 7 3" xfId="3949"/>
    <cellStyle name="Normal 27 7 4" xfId="5436"/>
    <cellStyle name="Normal 27 7 5" xfId="6923"/>
    <cellStyle name="Normal 27 7 6" xfId="8368"/>
    <cellStyle name="Normal 27 8" xfId="607"/>
    <cellStyle name="Normal 27 8 2" xfId="2450"/>
    <cellStyle name="Normal 27 8 3" xfId="3978"/>
    <cellStyle name="Normal 27 8 4" xfId="5465"/>
    <cellStyle name="Normal 27 8 5" xfId="6952"/>
    <cellStyle name="Normal 27 8 6" xfId="8397"/>
    <cellStyle name="Normal 27 9" xfId="637"/>
    <cellStyle name="Normal 27 9 2" xfId="2480"/>
    <cellStyle name="Normal 27 9 3" xfId="4008"/>
    <cellStyle name="Normal 27 9 4" xfId="5495"/>
    <cellStyle name="Normal 27 9 5" xfId="6982"/>
    <cellStyle name="Normal 27 9 6" xfId="8427"/>
    <cellStyle name="Normal 28" xfId="9469"/>
    <cellStyle name="Normal 28 10" xfId="9896"/>
    <cellStyle name="Normal 28 11" xfId="10104"/>
    <cellStyle name="Normal 28 12" xfId="10310"/>
    <cellStyle name="Normal 28 2" xfId="434"/>
    <cellStyle name="Normal 28 2 2" xfId="2277"/>
    <cellStyle name="Normal 28 2 3" xfId="3805"/>
    <cellStyle name="Normal 28 2 4" xfId="5292"/>
    <cellStyle name="Normal 28 2 5" xfId="6779"/>
    <cellStyle name="Normal 28 2 6" xfId="8224"/>
    <cellStyle name="Normal 28 3" xfId="463"/>
    <cellStyle name="Normal 28 3 2" xfId="2306"/>
    <cellStyle name="Normal 28 3 3" xfId="3834"/>
    <cellStyle name="Normal 28 3 4" xfId="5321"/>
    <cellStyle name="Normal 28 3 5" xfId="6808"/>
    <cellStyle name="Normal 28 3 6" xfId="8253"/>
    <cellStyle name="Normal 28 4" xfId="492"/>
    <cellStyle name="Normal 28 4 2" xfId="2335"/>
    <cellStyle name="Normal 28 4 3" xfId="3863"/>
    <cellStyle name="Normal 28 4 4" xfId="5350"/>
    <cellStyle name="Normal 28 4 5" xfId="6837"/>
    <cellStyle name="Normal 28 4 6" xfId="8282"/>
    <cellStyle name="Normal 28 5" xfId="521"/>
    <cellStyle name="Normal 28 5 2" xfId="2364"/>
    <cellStyle name="Normal 28 5 3" xfId="3892"/>
    <cellStyle name="Normal 28 5 4" xfId="5379"/>
    <cellStyle name="Normal 28 5 5" xfId="6866"/>
    <cellStyle name="Normal 28 5 6" xfId="8311"/>
    <cellStyle name="Normal 28 6" xfId="550"/>
    <cellStyle name="Normal 28 6 2" xfId="2393"/>
    <cellStyle name="Normal 28 6 3" xfId="3921"/>
    <cellStyle name="Normal 28 6 4" xfId="5408"/>
    <cellStyle name="Normal 28 6 5" xfId="6895"/>
    <cellStyle name="Normal 28 6 6" xfId="8340"/>
    <cellStyle name="Normal 28 7" xfId="579"/>
    <cellStyle name="Normal 28 7 2" xfId="2422"/>
    <cellStyle name="Normal 28 7 3" xfId="3950"/>
    <cellStyle name="Normal 28 7 4" xfId="5437"/>
    <cellStyle name="Normal 28 7 5" xfId="6924"/>
    <cellStyle name="Normal 28 7 6" xfId="8369"/>
    <cellStyle name="Normal 28 8" xfId="9536"/>
    <cellStyle name="Normal 28 8 2" xfId="9962"/>
    <cellStyle name="Normal 28 8 3" xfId="10170"/>
    <cellStyle name="Normal 28 8 4" xfId="10376"/>
    <cellStyle name="Normal 28 9" xfId="9812"/>
    <cellStyle name="Normal 29" xfId="9537"/>
    <cellStyle name="Normal 29 2" xfId="9816"/>
    <cellStyle name="Normal 29 3" xfId="9963"/>
    <cellStyle name="Normal 29 4" xfId="10171"/>
    <cellStyle name="Normal 29 5" xfId="10377"/>
    <cellStyle name="Normal 3" xfId="43"/>
    <cellStyle name="Normal 3 10" xfId="127"/>
    <cellStyle name="Normal 3 10 2" xfId="1970"/>
    <cellStyle name="Normal 3 10 3" xfId="3440"/>
    <cellStyle name="Normal 3 10 4" xfId="4924"/>
    <cellStyle name="Normal 3 10 5" xfId="6411"/>
    <cellStyle name="Normal 3 10 6" xfId="8128"/>
    <cellStyle name="Normal 3 11" xfId="136"/>
    <cellStyle name="Normal 3 11 2" xfId="1979"/>
    <cellStyle name="Normal 3 11 3" xfId="3660"/>
    <cellStyle name="Normal 3 11 4" xfId="5146"/>
    <cellStyle name="Normal 3 11 5" xfId="6633"/>
    <cellStyle name="Normal 3 11 6" xfId="8049"/>
    <cellStyle name="Normal 3 12" xfId="145"/>
    <cellStyle name="Normal 3 12 2" xfId="1988"/>
    <cellStyle name="Normal 3 12 3" xfId="3570"/>
    <cellStyle name="Normal 3 12 4" xfId="5055"/>
    <cellStyle name="Normal 3 12 5" xfId="6542"/>
    <cellStyle name="Normal 3 12 6" xfId="7971"/>
    <cellStyle name="Normal 3 13" xfId="155"/>
    <cellStyle name="Normal 3 13 2" xfId="1998"/>
    <cellStyle name="Normal 3 13 3" xfId="3436"/>
    <cellStyle name="Normal 3 13 4" xfId="4920"/>
    <cellStyle name="Normal 3 13 5" xfId="6407"/>
    <cellStyle name="Normal 3 13 6" xfId="8124"/>
    <cellStyle name="Normal 3 14" xfId="165"/>
    <cellStyle name="Normal 3 14 2" xfId="2008"/>
    <cellStyle name="Normal 3 14 3" xfId="3588"/>
    <cellStyle name="Normal 3 14 4" xfId="5097"/>
    <cellStyle name="Normal 3 14 5" xfId="6584"/>
    <cellStyle name="Normal 3 14 6" xfId="8007"/>
    <cellStyle name="Normal 3 15" xfId="181"/>
    <cellStyle name="Normal 3 15 2" xfId="2024"/>
    <cellStyle name="Normal 3 15 3" xfId="3521"/>
    <cellStyle name="Normal 3 15 4" xfId="5006"/>
    <cellStyle name="Normal 3 15 5" xfId="6493"/>
    <cellStyle name="Normal 3 15 6" xfId="7929"/>
    <cellStyle name="Normal 3 16" xfId="197"/>
    <cellStyle name="Normal 3 16 2" xfId="2040"/>
    <cellStyle name="Normal 3 16 3" xfId="3431"/>
    <cellStyle name="Normal 3 16 4" xfId="4915"/>
    <cellStyle name="Normal 3 16 5" xfId="6402"/>
    <cellStyle name="Normal 3 16 6" xfId="8119"/>
    <cellStyle name="Normal 3 17" xfId="213"/>
    <cellStyle name="Normal 3 17 2" xfId="2056"/>
    <cellStyle name="Normal 3 17 3" xfId="3650"/>
    <cellStyle name="Normal 3 17 4" xfId="5136"/>
    <cellStyle name="Normal 3 17 5" xfId="6623"/>
    <cellStyle name="Normal 3 17 6" xfId="8039"/>
    <cellStyle name="Normal 3 18" xfId="229"/>
    <cellStyle name="Normal 3 18 2" xfId="2072"/>
    <cellStyle name="Normal 3 18 3" xfId="3542"/>
    <cellStyle name="Normal 3 18 4" xfId="5044"/>
    <cellStyle name="Normal 3 18 5" xfId="6531"/>
    <cellStyle name="Normal 3 18 6" xfId="7960"/>
    <cellStyle name="Normal 3 19" xfId="245"/>
    <cellStyle name="Normal 3 19 2" xfId="2088"/>
    <cellStyle name="Normal 3 19 3" xfId="3513"/>
    <cellStyle name="Normal 3 19 4" xfId="4998"/>
    <cellStyle name="Normal 3 19 5" xfId="6485"/>
    <cellStyle name="Normal 3 19 6" xfId="7921"/>
    <cellStyle name="Normal 3 2" xfId="58"/>
    <cellStyle name="Normal 3 2 2" xfId="1921"/>
    <cellStyle name="Normal 3 2 2 10" xfId="10042"/>
    <cellStyle name="Normal 3 2 2 11" xfId="10248"/>
    <cellStyle name="Normal 3 2 2 2" xfId="1930"/>
    <cellStyle name="Normal 3 2 2 3" xfId="3666"/>
    <cellStyle name="Normal 3 2 2 4" xfId="5152"/>
    <cellStyle name="Normal 3 2 2 5" xfId="6639"/>
    <cellStyle name="Normal 3 2 2 6" xfId="8055"/>
    <cellStyle name="Normal 3 2 2 7" xfId="9473"/>
    <cellStyle name="Normal 3 2 2 7 2" xfId="9900"/>
    <cellStyle name="Normal 3 2 2 7 3" xfId="10108"/>
    <cellStyle name="Normal 3 2 2 7 4" xfId="10314"/>
    <cellStyle name="Normal 3 2 2 8" xfId="9817"/>
    <cellStyle name="Normal 3 2 2 8 2" xfId="10446"/>
    <cellStyle name="Normal 3 2 2 9" xfId="9834"/>
    <cellStyle name="Normal 3 2 3" xfId="3489"/>
    <cellStyle name="Normal 3 2 3 2" xfId="9478"/>
    <cellStyle name="Normal 3 2 3 2 2" xfId="9905"/>
    <cellStyle name="Normal 3 2 3 2 3" xfId="10113"/>
    <cellStyle name="Normal 3 2 3 2 4" xfId="10319"/>
    <cellStyle name="Normal 3 2 3 3" xfId="9839"/>
    <cellStyle name="Normal 3 2 3 3 2" xfId="10447"/>
    <cellStyle name="Normal 3 2 3 4" xfId="10047"/>
    <cellStyle name="Normal 3 2 3 5" xfId="10253"/>
    <cellStyle name="Normal 3 2 4" xfId="5064"/>
    <cellStyle name="Normal 3 2 4 2" xfId="9480"/>
    <cellStyle name="Normal 3 2 4 2 2" xfId="9907"/>
    <cellStyle name="Normal 3 2 4 2 3" xfId="10115"/>
    <cellStyle name="Normal 3 2 4 2 4" xfId="10321"/>
    <cellStyle name="Normal 3 2 4 3" xfId="9841"/>
    <cellStyle name="Normal 3 2 4 3 2" xfId="10448"/>
    <cellStyle name="Normal 3 2 4 4" xfId="10049"/>
    <cellStyle name="Normal 3 2 4 5" xfId="10255"/>
    <cellStyle name="Normal 3 2 5" xfId="6551"/>
    <cellStyle name="Normal 3 2 5 2" xfId="9484"/>
    <cellStyle name="Normal 3 2 5 2 2" xfId="9911"/>
    <cellStyle name="Normal 3 2 5 2 3" xfId="10119"/>
    <cellStyle name="Normal 3 2 5 2 4" xfId="10325"/>
    <cellStyle name="Normal 3 2 5 3" xfId="9845"/>
    <cellStyle name="Normal 3 2 5 3 2" xfId="10449"/>
    <cellStyle name="Normal 3 2 5 4" xfId="10053"/>
    <cellStyle name="Normal 3 2 5 5" xfId="10259"/>
    <cellStyle name="Normal 3 2 6" xfId="7979"/>
    <cellStyle name="Normal 3 2 6 2" xfId="9486"/>
    <cellStyle name="Normal 3 2 6 2 2" xfId="9913"/>
    <cellStyle name="Normal 3 2 6 2 3" xfId="10121"/>
    <cellStyle name="Normal 3 2 6 2 4" xfId="10327"/>
    <cellStyle name="Normal 3 2 6 3" xfId="9847"/>
    <cellStyle name="Normal 3 2 6 3 2" xfId="10450"/>
    <cellStyle name="Normal 3 2 6 4" xfId="10055"/>
    <cellStyle name="Normal 3 2 6 5" xfId="10261"/>
    <cellStyle name="Normal 3 2 7" xfId="87"/>
    <cellStyle name="Normal 3 2 7 2" xfId="10011"/>
    <cellStyle name="Normal 3 2 8" xfId="9623"/>
    <cellStyle name="Normal 3 2 9" xfId="9797"/>
    <cellStyle name="Normal 3 20" xfId="261"/>
    <cellStyle name="Normal 3 20 2" xfId="2104"/>
    <cellStyle name="Normal 3 20 3" xfId="3423"/>
    <cellStyle name="Normal 3 20 4" xfId="4907"/>
    <cellStyle name="Normal 3 20 5" xfId="6394"/>
    <cellStyle name="Normal 3 20 6" xfId="8111"/>
    <cellStyle name="Normal 3 21" xfId="277"/>
    <cellStyle name="Normal 3 21 2" xfId="2120"/>
    <cellStyle name="Normal 3 21 3" xfId="3642"/>
    <cellStyle name="Normal 3 21 4" xfId="5128"/>
    <cellStyle name="Normal 3 21 5" xfId="6615"/>
    <cellStyle name="Normal 3 21 6" xfId="8031"/>
    <cellStyle name="Normal 3 22" xfId="299"/>
    <cellStyle name="Normal 3 22 2" xfId="2142"/>
    <cellStyle name="Normal 3 22 3" xfId="3595"/>
    <cellStyle name="Normal 3 22 4" xfId="5080"/>
    <cellStyle name="Normal 3 22 5" xfId="6567"/>
    <cellStyle name="Normal 3 22 6" xfId="7990"/>
    <cellStyle name="Normal 3 23" xfId="321"/>
    <cellStyle name="Normal 3 23 2" xfId="2164"/>
    <cellStyle name="Normal 3 23 3" xfId="3692"/>
    <cellStyle name="Normal 3 23 4" xfId="3536"/>
    <cellStyle name="Normal 3 23 5" xfId="5021"/>
    <cellStyle name="Normal 3 23 6" xfId="6553"/>
    <cellStyle name="Normal 3 24" xfId="343"/>
    <cellStyle name="Normal 3 24 2" xfId="2186"/>
    <cellStyle name="Normal 3 24 3" xfId="3714"/>
    <cellStyle name="Normal 3 24 4" xfId="3629"/>
    <cellStyle name="Normal 3 24 5" xfId="4979"/>
    <cellStyle name="Normal 3 24 6" xfId="6511"/>
    <cellStyle name="Normal 3 25" xfId="365"/>
    <cellStyle name="Normal 3 25 2" xfId="2208"/>
    <cellStyle name="Normal 3 25 3" xfId="3736"/>
    <cellStyle name="Normal 3 25 4" xfId="5223"/>
    <cellStyle name="Normal 3 25 5" xfId="6710"/>
    <cellStyle name="Normal 3 25 6" xfId="8155"/>
    <cellStyle name="Normal 3 26" xfId="387"/>
    <cellStyle name="Normal 3 26 2" xfId="2230"/>
    <cellStyle name="Normal 3 26 3" xfId="3758"/>
    <cellStyle name="Normal 3 26 4" xfId="5245"/>
    <cellStyle name="Normal 3 26 5" xfId="6732"/>
    <cellStyle name="Normal 3 26 6" xfId="8177"/>
    <cellStyle name="Normal 3 27" xfId="409"/>
    <cellStyle name="Normal 3 27 2" xfId="2252"/>
    <cellStyle name="Normal 3 27 3" xfId="3780"/>
    <cellStyle name="Normal 3 27 4" xfId="5267"/>
    <cellStyle name="Normal 3 27 5" xfId="6754"/>
    <cellStyle name="Normal 3 27 6" xfId="8199"/>
    <cellStyle name="Normal 3 28" xfId="438"/>
    <cellStyle name="Normal 3 28 2" xfId="2281"/>
    <cellStyle name="Normal 3 28 3" xfId="3809"/>
    <cellStyle name="Normal 3 28 4" xfId="5296"/>
    <cellStyle name="Normal 3 28 5" xfId="6783"/>
    <cellStyle name="Normal 3 28 6" xfId="8228"/>
    <cellStyle name="Normal 3 29" xfId="467"/>
    <cellStyle name="Normal 3 29 2" xfId="2310"/>
    <cellStyle name="Normal 3 29 3" xfId="3838"/>
    <cellStyle name="Normal 3 29 4" xfId="5325"/>
    <cellStyle name="Normal 3 29 5" xfId="6812"/>
    <cellStyle name="Normal 3 29 6" xfId="8257"/>
    <cellStyle name="Normal 3 3" xfId="73"/>
    <cellStyle name="Normal 3 3 2" xfId="1932"/>
    <cellStyle name="Normal 3 3 3" xfId="3577"/>
    <cellStyle name="Normal 3 3 4" xfId="5062"/>
    <cellStyle name="Normal 3 3 5" xfId="6549"/>
    <cellStyle name="Normal 3 3 6" xfId="7978"/>
    <cellStyle name="Normal 3 3 7" xfId="89"/>
    <cellStyle name="Normal 3 3 7 2" xfId="10010"/>
    <cellStyle name="Normal 3 3 8" xfId="9815"/>
    <cellStyle name="Normal 3 30" xfId="496"/>
    <cellStyle name="Normal 3 30 2" xfId="2339"/>
    <cellStyle name="Normal 3 30 3" xfId="3867"/>
    <cellStyle name="Normal 3 30 4" xfId="5354"/>
    <cellStyle name="Normal 3 30 5" xfId="6841"/>
    <cellStyle name="Normal 3 30 6" xfId="8286"/>
    <cellStyle name="Normal 3 31" xfId="525"/>
    <cellStyle name="Normal 3 31 2" xfId="2368"/>
    <cellStyle name="Normal 3 31 3" xfId="3896"/>
    <cellStyle name="Normal 3 31 4" xfId="5383"/>
    <cellStyle name="Normal 3 31 5" xfId="6870"/>
    <cellStyle name="Normal 3 31 6" xfId="8315"/>
    <cellStyle name="Normal 3 32" xfId="554"/>
    <cellStyle name="Normal 3 32 2" xfId="2397"/>
    <cellStyle name="Normal 3 32 3" xfId="3925"/>
    <cellStyle name="Normal 3 32 4" xfId="5412"/>
    <cellStyle name="Normal 3 32 5" xfId="6899"/>
    <cellStyle name="Normal 3 32 6" xfId="8344"/>
    <cellStyle name="Normal 3 33" xfId="583"/>
    <cellStyle name="Normal 3 33 2" xfId="2426"/>
    <cellStyle name="Normal 3 33 3" xfId="3954"/>
    <cellStyle name="Normal 3 33 4" xfId="5441"/>
    <cellStyle name="Normal 3 33 5" xfId="6928"/>
    <cellStyle name="Normal 3 33 6" xfId="8373"/>
    <cellStyle name="Normal 3 34" xfId="613"/>
    <cellStyle name="Normal 3 34 2" xfId="2456"/>
    <cellStyle name="Normal 3 34 3" xfId="3984"/>
    <cellStyle name="Normal 3 34 4" xfId="5471"/>
    <cellStyle name="Normal 3 34 5" xfId="6958"/>
    <cellStyle name="Normal 3 34 6" xfId="8403"/>
    <cellStyle name="Normal 3 35" xfId="643"/>
    <cellStyle name="Normal 3 35 2" xfId="2486"/>
    <cellStyle name="Normal 3 35 3" xfId="4014"/>
    <cellStyle name="Normal 3 35 4" xfId="5501"/>
    <cellStyle name="Normal 3 35 5" xfId="6988"/>
    <cellStyle name="Normal 3 35 6" xfId="8433"/>
    <cellStyle name="Normal 3 36" xfId="673"/>
    <cellStyle name="Normal 3 36 2" xfId="2516"/>
    <cellStyle name="Normal 3 36 3" xfId="4044"/>
    <cellStyle name="Normal 3 36 4" xfId="5531"/>
    <cellStyle name="Normal 3 36 5" xfId="7018"/>
    <cellStyle name="Normal 3 36 6" xfId="8463"/>
    <cellStyle name="Normal 3 37" xfId="703"/>
    <cellStyle name="Normal 3 37 2" xfId="2546"/>
    <cellStyle name="Normal 3 37 3" xfId="4074"/>
    <cellStyle name="Normal 3 37 4" xfId="5561"/>
    <cellStyle name="Normal 3 37 5" xfId="7048"/>
    <cellStyle name="Normal 3 37 6" xfId="8493"/>
    <cellStyle name="Normal 3 38" xfId="733"/>
    <cellStyle name="Normal 3 38 2" xfId="2576"/>
    <cellStyle name="Normal 3 38 3" xfId="4104"/>
    <cellStyle name="Normal 3 38 4" xfId="5591"/>
    <cellStyle name="Normal 3 38 5" xfId="7078"/>
    <cellStyle name="Normal 3 38 6" xfId="8523"/>
    <cellStyle name="Normal 3 39" xfId="763"/>
    <cellStyle name="Normal 3 39 2" xfId="2606"/>
    <cellStyle name="Normal 3 39 3" xfId="4134"/>
    <cellStyle name="Normal 3 39 4" xfId="5621"/>
    <cellStyle name="Normal 3 39 5" xfId="7108"/>
    <cellStyle name="Normal 3 39 6" xfId="8553"/>
    <cellStyle name="Normal 3 4" xfId="62"/>
    <cellStyle name="Normal 3 4 2" xfId="1934"/>
    <cellStyle name="Normal 3 4 3" xfId="3487"/>
    <cellStyle name="Normal 3 4 4" xfId="4972"/>
    <cellStyle name="Normal 3 4 5" xfId="6459"/>
    <cellStyle name="Normal 3 4 6" xfId="7902"/>
    <cellStyle name="Normal 3 4 7" xfId="91"/>
    <cellStyle name="Normal 3 40" xfId="797"/>
    <cellStyle name="Normal 3 40 2" xfId="2640"/>
    <cellStyle name="Normal 3 40 3" xfId="4168"/>
    <cellStyle name="Normal 3 40 4" xfId="5655"/>
    <cellStyle name="Normal 3 40 5" xfId="7142"/>
    <cellStyle name="Normal 3 40 6" xfId="8587"/>
    <cellStyle name="Normal 3 41" xfId="831"/>
    <cellStyle name="Normal 3 41 2" xfId="2674"/>
    <cellStyle name="Normal 3 41 3" xfId="4202"/>
    <cellStyle name="Normal 3 41 4" xfId="5689"/>
    <cellStyle name="Normal 3 41 5" xfId="7176"/>
    <cellStyle name="Normal 3 41 6" xfId="8621"/>
    <cellStyle name="Normal 3 42" xfId="865"/>
    <cellStyle name="Normal 3 42 2" xfId="2708"/>
    <cellStyle name="Normal 3 42 3" xfId="4236"/>
    <cellStyle name="Normal 3 42 4" xfId="5723"/>
    <cellStyle name="Normal 3 42 5" xfId="7210"/>
    <cellStyle name="Normal 3 42 6" xfId="8655"/>
    <cellStyle name="Normal 3 43" xfId="899"/>
    <cellStyle name="Normal 3 43 2" xfId="2742"/>
    <cellStyle name="Normal 3 43 3" xfId="4270"/>
    <cellStyle name="Normal 3 43 4" xfId="5757"/>
    <cellStyle name="Normal 3 43 5" xfId="7244"/>
    <cellStyle name="Normal 3 43 6" xfId="8689"/>
    <cellStyle name="Normal 3 44" xfId="933"/>
    <cellStyle name="Normal 3 44 2" xfId="2776"/>
    <cellStyle name="Normal 3 44 3" xfId="4304"/>
    <cellStyle name="Normal 3 44 4" xfId="5791"/>
    <cellStyle name="Normal 3 44 5" xfId="7278"/>
    <cellStyle name="Normal 3 44 6" xfId="8723"/>
    <cellStyle name="Normal 3 45" xfId="967"/>
    <cellStyle name="Normal 3 45 2" xfId="2810"/>
    <cellStyle name="Normal 3 45 3" xfId="4338"/>
    <cellStyle name="Normal 3 45 4" xfId="5825"/>
    <cellStyle name="Normal 3 45 5" xfId="7312"/>
    <cellStyle name="Normal 3 45 6" xfId="8757"/>
    <cellStyle name="Normal 3 46" xfId="1004"/>
    <cellStyle name="Normal 3 46 2" xfId="2847"/>
    <cellStyle name="Normal 3 46 3" xfId="4375"/>
    <cellStyle name="Normal 3 46 4" xfId="5862"/>
    <cellStyle name="Normal 3 46 5" xfId="7349"/>
    <cellStyle name="Normal 3 46 6" xfId="8794"/>
    <cellStyle name="Normal 3 47" xfId="1041"/>
    <cellStyle name="Normal 3 47 2" xfId="2884"/>
    <cellStyle name="Normal 3 47 3" xfId="4412"/>
    <cellStyle name="Normal 3 47 4" xfId="5899"/>
    <cellStyle name="Normal 3 47 5" xfId="7386"/>
    <cellStyle name="Normal 3 47 6" xfId="8831"/>
    <cellStyle name="Normal 3 48" xfId="1078"/>
    <cellStyle name="Normal 3 48 2" xfId="2921"/>
    <cellStyle name="Normal 3 48 3" xfId="4449"/>
    <cellStyle name="Normal 3 48 4" xfId="5936"/>
    <cellStyle name="Normal 3 48 5" xfId="7423"/>
    <cellStyle name="Normal 3 48 6" xfId="8868"/>
    <cellStyle name="Normal 3 49" xfId="1115"/>
    <cellStyle name="Normal 3 49 2" xfId="2958"/>
    <cellStyle name="Normal 3 49 3" xfId="4486"/>
    <cellStyle name="Normal 3 49 4" xfId="5973"/>
    <cellStyle name="Normal 3 49 5" xfId="7460"/>
    <cellStyle name="Normal 3 49 6" xfId="8905"/>
    <cellStyle name="Normal 3 5" xfId="95"/>
    <cellStyle name="Normal 3 5 2" xfId="1938"/>
    <cellStyle name="Normal 3 5 3" xfId="3621"/>
    <cellStyle name="Normal 3 5 4" xfId="5106"/>
    <cellStyle name="Normal 3 5 5" xfId="6593"/>
    <cellStyle name="Normal 3 5 6" xfId="8016"/>
    <cellStyle name="Normal 3 50" xfId="1152"/>
    <cellStyle name="Normal 3 50 2" xfId="2995"/>
    <cellStyle name="Normal 3 50 3" xfId="4523"/>
    <cellStyle name="Normal 3 50 4" xfId="6010"/>
    <cellStyle name="Normal 3 50 5" xfId="7497"/>
    <cellStyle name="Normal 3 50 6" xfId="8942"/>
    <cellStyle name="Normal 3 51" xfId="1189"/>
    <cellStyle name="Normal 3 51 2" xfId="3032"/>
    <cellStyle name="Normal 3 51 3" xfId="4560"/>
    <cellStyle name="Normal 3 51 4" xfId="6047"/>
    <cellStyle name="Normal 3 51 5" xfId="7534"/>
    <cellStyle name="Normal 3 51 6" xfId="8979"/>
    <cellStyle name="Normal 3 52" xfId="1227"/>
    <cellStyle name="Normal 3 52 2" xfId="3070"/>
    <cellStyle name="Normal 3 52 3" xfId="4598"/>
    <cellStyle name="Normal 3 52 4" xfId="6085"/>
    <cellStyle name="Normal 3 52 5" xfId="7572"/>
    <cellStyle name="Normal 3 52 6" xfId="9017"/>
    <cellStyle name="Normal 3 53" xfId="1265"/>
    <cellStyle name="Normal 3 53 2" xfId="3108"/>
    <cellStyle name="Normal 3 53 3" xfId="4636"/>
    <cellStyle name="Normal 3 53 4" xfId="6123"/>
    <cellStyle name="Normal 3 53 5" xfId="7610"/>
    <cellStyle name="Normal 3 53 6" xfId="9055"/>
    <cellStyle name="Normal 3 54" xfId="1306"/>
    <cellStyle name="Normal 3 54 2" xfId="3149"/>
    <cellStyle name="Normal 3 54 3" xfId="4677"/>
    <cellStyle name="Normal 3 54 4" xfId="6164"/>
    <cellStyle name="Normal 3 54 5" xfId="7651"/>
    <cellStyle name="Normal 3 54 6" xfId="9096"/>
    <cellStyle name="Normal 3 55" xfId="1349"/>
    <cellStyle name="Normal 3 55 2" xfId="3192"/>
    <cellStyle name="Normal 3 55 3" xfId="4720"/>
    <cellStyle name="Normal 3 55 4" xfId="6207"/>
    <cellStyle name="Normal 3 55 5" xfId="7694"/>
    <cellStyle name="Normal 3 55 6" xfId="9139"/>
    <cellStyle name="Normal 3 56" xfId="1392"/>
    <cellStyle name="Normal 3 56 2" xfId="3235"/>
    <cellStyle name="Normal 3 56 3" xfId="4763"/>
    <cellStyle name="Normal 3 56 4" xfId="6250"/>
    <cellStyle name="Normal 3 56 5" xfId="7737"/>
    <cellStyle name="Normal 3 56 6" xfId="9182"/>
    <cellStyle name="Normal 3 57" xfId="1435"/>
    <cellStyle name="Normal 3 57 2" xfId="3278"/>
    <cellStyle name="Normal 3 57 3" xfId="4806"/>
    <cellStyle name="Normal 3 57 4" xfId="6293"/>
    <cellStyle name="Normal 3 57 5" xfId="7780"/>
    <cellStyle name="Normal 3 57 6" xfId="9225"/>
    <cellStyle name="Normal 3 58" xfId="1478"/>
    <cellStyle name="Normal 3 58 2" xfId="3321"/>
    <cellStyle name="Normal 3 58 3" xfId="4849"/>
    <cellStyle name="Normal 3 58 4" xfId="6336"/>
    <cellStyle name="Normal 3 58 5" xfId="7823"/>
    <cellStyle name="Normal 3 58 6" xfId="9268"/>
    <cellStyle name="Normal 3 59" xfId="1522"/>
    <cellStyle name="Normal 3 6" xfId="99"/>
    <cellStyle name="Normal 3 6 2" xfId="1942"/>
    <cellStyle name="Normal 3 6 3" xfId="3443"/>
    <cellStyle name="Normal 3 6 4" xfId="4927"/>
    <cellStyle name="Normal 3 6 5" xfId="6414"/>
    <cellStyle name="Normal 3 6 6" xfId="8131"/>
    <cellStyle name="Normal 3 60" xfId="1567"/>
    <cellStyle name="Normal 3 61" xfId="1612"/>
    <cellStyle name="Normal 3 62" xfId="1657"/>
    <cellStyle name="Normal 3 63" xfId="1702"/>
    <cellStyle name="Normal 3 64" xfId="1747"/>
    <cellStyle name="Normal 3 65" xfId="1792"/>
    <cellStyle name="Normal 3 66" xfId="1837"/>
    <cellStyle name="Normal 3 67" xfId="3549"/>
    <cellStyle name="Normal 3 68" xfId="3533"/>
    <cellStyle name="Normal 3 69" xfId="5018"/>
    <cellStyle name="Normal 3 7" xfId="105"/>
    <cellStyle name="Normal 3 7 2" xfId="1948"/>
    <cellStyle name="Normal 3 7 3" xfId="3454"/>
    <cellStyle name="Normal 3 7 4" xfId="4970"/>
    <cellStyle name="Normal 3 7 5" xfId="6457"/>
    <cellStyle name="Normal 3 7 6" xfId="7900"/>
    <cellStyle name="Normal 3 70" xfId="6550"/>
    <cellStyle name="Normal 3 71" xfId="9470"/>
    <cellStyle name="Normal 3 71 2" xfId="9897"/>
    <cellStyle name="Normal 3 71 3" xfId="10105"/>
    <cellStyle name="Normal 3 71 4" xfId="10311"/>
    <cellStyle name="Normal 3 72" xfId="83"/>
    <cellStyle name="Normal 3 72 2" xfId="9967"/>
    <cellStyle name="Normal 3 73" xfId="9551"/>
    <cellStyle name="Normal 3 73 2" xfId="10445"/>
    <cellStyle name="Normal 3 74" xfId="9655"/>
    <cellStyle name="Normal 3 75" xfId="9831"/>
    <cellStyle name="Normal 3 76" xfId="10039"/>
    <cellStyle name="Normal 3 77" xfId="10245"/>
    <cellStyle name="Normal 3 78" xfId="10483"/>
    <cellStyle name="Normal 3 79" xfId="10534"/>
    <cellStyle name="Normal 3 8" xfId="111"/>
    <cellStyle name="Normal 3 8 2" xfId="1954"/>
    <cellStyle name="Normal 3 8 3" xfId="3530"/>
    <cellStyle name="Normal 3 8 4" xfId="4983"/>
    <cellStyle name="Normal 3 8 5" xfId="6470"/>
    <cellStyle name="Normal 3 8 6" xfId="7906"/>
    <cellStyle name="Normal 3 9" xfId="119"/>
    <cellStyle name="Normal 3 9 2" xfId="1962"/>
    <cellStyle name="Normal 3 9 3" xfId="3484"/>
    <cellStyle name="Normal 3 9 4" xfId="4969"/>
    <cellStyle name="Normal 3 9 5" xfId="6456"/>
    <cellStyle name="Normal 3 9 6" xfId="7899"/>
    <cellStyle name="Normal 3_Sales Revenue" xfId="9805"/>
    <cellStyle name="Normal 30" xfId="9617"/>
    <cellStyle name="Normal 30 10" xfId="10175"/>
    <cellStyle name="Normal 30 11" xfId="10381"/>
    <cellStyle name="Normal 30 2" xfId="435"/>
    <cellStyle name="Normal 30 2 2" xfId="2278"/>
    <cellStyle name="Normal 30 2 3" xfId="3806"/>
    <cellStyle name="Normal 30 2 4" xfId="5293"/>
    <cellStyle name="Normal 30 2 5" xfId="6780"/>
    <cellStyle name="Normal 30 2 6" xfId="8225"/>
    <cellStyle name="Normal 30 3" xfId="464"/>
    <cellStyle name="Normal 30 3 2" xfId="2307"/>
    <cellStyle name="Normal 30 3 3" xfId="3835"/>
    <cellStyle name="Normal 30 3 4" xfId="5322"/>
    <cellStyle name="Normal 30 3 5" xfId="6809"/>
    <cellStyle name="Normal 30 3 6" xfId="8254"/>
    <cellStyle name="Normal 30 4" xfId="493"/>
    <cellStyle name="Normal 30 4 2" xfId="2336"/>
    <cellStyle name="Normal 30 4 3" xfId="3864"/>
    <cellStyle name="Normal 30 4 4" xfId="5351"/>
    <cellStyle name="Normal 30 4 5" xfId="6838"/>
    <cellStyle name="Normal 30 4 6" xfId="8283"/>
    <cellStyle name="Normal 30 5" xfId="522"/>
    <cellStyle name="Normal 30 5 2" xfId="2365"/>
    <cellStyle name="Normal 30 5 3" xfId="3893"/>
    <cellStyle name="Normal 30 5 4" xfId="5380"/>
    <cellStyle name="Normal 30 5 5" xfId="6867"/>
    <cellStyle name="Normal 30 5 6" xfId="8312"/>
    <cellStyle name="Normal 30 6" xfId="551"/>
    <cellStyle name="Normal 30 6 2" xfId="2394"/>
    <cellStyle name="Normal 30 6 3" xfId="3922"/>
    <cellStyle name="Normal 30 6 4" xfId="5409"/>
    <cellStyle name="Normal 30 6 5" xfId="6896"/>
    <cellStyle name="Normal 30 6 6" xfId="8341"/>
    <cellStyle name="Normal 30 7" xfId="580"/>
    <cellStyle name="Normal 30 7 2" xfId="2423"/>
    <cellStyle name="Normal 30 7 3" xfId="3951"/>
    <cellStyle name="Normal 30 7 4" xfId="5438"/>
    <cellStyle name="Normal 30 7 5" xfId="6925"/>
    <cellStyle name="Normal 30 7 6" xfId="8370"/>
    <cellStyle name="Normal 30 8" xfId="9828"/>
    <cellStyle name="Normal 30 9" xfId="9968"/>
    <cellStyle name="Normal 31" xfId="9813"/>
    <cellStyle name="Normal 31 10" xfId="668"/>
    <cellStyle name="Normal 31 10 2" xfId="2511"/>
    <cellStyle name="Normal 31 10 3" xfId="4039"/>
    <cellStyle name="Normal 31 10 4" xfId="5526"/>
    <cellStyle name="Normal 31 10 5" xfId="7013"/>
    <cellStyle name="Normal 31 10 6" xfId="8458"/>
    <cellStyle name="Normal 31 11" xfId="698"/>
    <cellStyle name="Normal 31 11 2" xfId="2541"/>
    <cellStyle name="Normal 31 11 3" xfId="4069"/>
    <cellStyle name="Normal 31 11 4" xfId="5556"/>
    <cellStyle name="Normal 31 11 5" xfId="7043"/>
    <cellStyle name="Normal 31 11 6" xfId="8488"/>
    <cellStyle name="Normal 31 12" xfId="728"/>
    <cellStyle name="Normal 31 12 2" xfId="2571"/>
    <cellStyle name="Normal 31 12 3" xfId="4099"/>
    <cellStyle name="Normal 31 12 4" xfId="5586"/>
    <cellStyle name="Normal 31 12 5" xfId="7073"/>
    <cellStyle name="Normal 31 12 6" xfId="8518"/>
    <cellStyle name="Normal 31 13" xfId="758"/>
    <cellStyle name="Normal 31 13 2" xfId="2601"/>
    <cellStyle name="Normal 31 13 3" xfId="4129"/>
    <cellStyle name="Normal 31 13 4" xfId="5616"/>
    <cellStyle name="Normal 31 13 5" xfId="7103"/>
    <cellStyle name="Normal 31 13 6" xfId="8548"/>
    <cellStyle name="Normal 31 14" xfId="788"/>
    <cellStyle name="Normal 31 14 2" xfId="2631"/>
    <cellStyle name="Normal 31 14 3" xfId="4159"/>
    <cellStyle name="Normal 31 14 4" xfId="5646"/>
    <cellStyle name="Normal 31 14 5" xfId="7133"/>
    <cellStyle name="Normal 31 14 6" xfId="8578"/>
    <cellStyle name="Normal 31 15" xfId="822"/>
    <cellStyle name="Normal 31 15 2" xfId="2665"/>
    <cellStyle name="Normal 31 15 3" xfId="4193"/>
    <cellStyle name="Normal 31 15 4" xfId="5680"/>
    <cellStyle name="Normal 31 15 5" xfId="7167"/>
    <cellStyle name="Normal 31 15 6" xfId="8612"/>
    <cellStyle name="Normal 31 16" xfId="856"/>
    <cellStyle name="Normal 31 16 2" xfId="2699"/>
    <cellStyle name="Normal 31 16 3" xfId="4227"/>
    <cellStyle name="Normal 31 16 4" xfId="5714"/>
    <cellStyle name="Normal 31 16 5" xfId="7201"/>
    <cellStyle name="Normal 31 16 6" xfId="8646"/>
    <cellStyle name="Normal 31 17" xfId="890"/>
    <cellStyle name="Normal 31 17 2" xfId="2733"/>
    <cellStyle name="Normal 31 17 3" xfId="4261"/>
    <cellStyle name="Normal 31 17 4" xfId="5748"/>
    <cellStyle name="Normal 31 17 5" xfId="7235"/>
    <cellStyle name="Normal 31 17 6" xfId="8680"/>
    <cellStyle name="Normal 31 18" xfId="924"/>
    <cellStyle name="Normal 31 18 2" xfId="2767"/>
    <cellStyle name="Normal 31 18 3" xfId="4295"/>
    <cellStyle name="Normal 31 18 4" xfId="5782"/>
    <cellStyle name="Normal 31 18 5" xfId="7269"/>
    <cellStyle name="Normal 31 18 6" xfId="8714"/>
    <cellStyle name="Normal 31 19" xfId="958"/>
    <cellStyle name="Normal 31 19 2" xfId="2801"/>
    <cellStyle name="Normal 31 19 3" xfId="4329"/>
    <cellStyle name="Normal 31 19 4" xfId="5816"/>
    <cellStyle name="Normal 31 19 5" xfId="7303"/>
    <cellStyle name="Normal 31 19 6" xfId="8748"/>
    <cellStyle name="Normal 31 2" xfId="436"/>
    <cellStyle name="Normal 31 2 2" xfId="2279"/>
    <cellStyle name="Normal 31 2 3" xfId="3807"/>
    <cellStyle name="Normal 31 2 4" xfId="5294"/>
    <cellStyle name="Normal 31 2 5" xfId="6781"/>
    <cellStyle name="Normal 31 2 6" xfId="8226"/>
    <cellStyle name="Normal 31 20" xfId="992"/>
    <cellStyle name="Normal 31 20 2" xfId="2835"/>
    <cellStyle name="Normal 31 20 3" xfId="4363"/>
    <cellStyle name="Normal 31 20 4" xfId="5850"/>
    <cellStyle name="Normal 31 20 5" xfId="7337"/>
    <cellStyle name="Normal 31 20 6" xfId="8782"/>
    <cellStyle name="Normal 31 21" xfId="1029"/>
    <cellStyle name="Normal 31 21 2" xfId="2872"/>
    <cellStyle name="Normal 31 21 3" xfId="4400"/>
    <cellStyle name="Normal 31 21 4" xfId="5887"/>
    <cellStyle name="Normal 31 21 5" xfId="7374"/>
    <cellStyle name="Normal 31 21 6" xfId="8819"/>
    <cellStyle name="Normal 31 22" xfId="1066"/>
    <cellStyle name="Normal 31 22 2" xfId="2909"/>
    <cellStyle name="Normal 31 22 3" xfId="4437"/>
    <cellStyle name="Normal 31 22 4" xfId="5924"/>
    <cellStyle name="Normal 31 22 5" xfId="7411"/>
    <cellStyle name="Normal 31 22 6" xfId="8856"/>
    <cellStyle name="Normal 31 23" xfId="1103"/>
    <cellStyle name="Normal 31 23 2" xfId="2946"/>
    <cellStyle name="Normal 31 23 3" xfId="4474"/>
    <cellStyle name="Normal 31 23 4" xfId="5961"/>
    <cellStyle name="Normal 31 23 5" xfId="7448"/>
    <cellStyle name="Normal 31 23 6" xfId="8893"/>
    <cellStyle name="Normal 31 24" xfId="1140"/>
    <cellStyle name="Normal 31 24 2" xfId="2983"/>
    <cellStyle name="Normal 31 24 3" xfId="4511"/>
    <cellStyle name="Normal 31 24 4" xfId="5998"/>
    <cellStyle name="Normal 31 24 5" xfId="7485"/>
    <cellStyle name="Normal 31 24 6" xfId="8930"/>
    <cellStyle name="Normal 31 25" xfId="1177"/>
    <cellStyle name="Normal 31 25 2" xfId="3020"/>
    <cellStyle name="Normal 31 25 3" xfId="4548"/>
    <cellStyle name="Normal 31 25 4" xfId="6035"/>
    <cellStyle name="Normal 31 25 5" xfId="7522"/>
    <cellStyle name="Normal 31 25 6" xfId="8967"/>
    <cellStyle name="Normal 31 26" xfId="1214"/>
    <cellStyle name="Normal 31 26 2" xfId="3057"/>
    <cellStyle name="Normal 31 26 3" xfId="4585"/>
    <cellStyle name="Normal 31 26 4" xfId="6072"/>
    <cellStyle name="Normal 31 26 5" xfId="7559"/>
    <cellStyle name="Normal 31 26 6" xfId="9004"/>
    <cellStyle name="Normal 31 27" xfId="1252"/>
    <cellStyle name="Normal 31 27 2" xfId="3095"/>
    <cellStyle name="Normal 31 27 3" xfId="4623"/>
    <cellStyle name="Normal 31 27 4" xfId="6110"/>
    <cellStyle name="Normal 31 27 5" xfId="7597"/>
    <cellStyle name="Normal 31 27 6" xfId="9042"/>
    <cellStyle name="Normal 31 28" xfId="1290"/>
    <cellStyle name="Normal 31 28 2" xfId="3133"/>
    <cellStyle name="Normal 31 28 3" xfId="4661"/>
    <cellStyle name="Normal 31 28 4" xfId="6148"/>
    <cellStyle name="Normal 31 28 5" xfId="7635"/>
    <cellStyle name="Normal 31 28 6" xfId="9080"/>
    <cellStyle name="Normal 31 29" xfId="1331"/>
    <cellStyle name="Normal 31 29 2" xfId="3174"/>
    <cellStyle name="Normal 31 29 3" xfId="4702"/>
    <cellStyle name="Normal 31 29 4" xfId="6189"/>
    <cellStyle name="Normal 31 29 5" xfId="7676"/>
    <cellStyle name="Normal 31 29 6" xfId="9121"/>
    <cellStyle name="Normal 31 3" xfId="465"/>
    <cellStyle name="Normal 31 3 2" xfId="2308"/>
    <cellStyle name="Normal 31 3 3" xfId="3836"/>
    <cellStyle name="Normal 31 3 4" xfId="5323"/>
    <cellStyle name="Normal 31 3 5" xfId="6810"/>
    <cellStyle name="Normal 31 3 6" xfId="8255"/>
    <cellStyle name="Normal 31 30" xfId="1374"/>
    <cellStyle name="Normal 31 30 2" xfId="3217"/>
    <cellStyle name="Normal 31 30 3" xfId="4745"/>
    <cellStyle name="Normal 31 30 4" xfId="6232"/>
    <cellStyle name="Normal 31 30 5" xfId="7719"/>
    <cellStyle name="Normal 31 30 6" xfId="9164"/>
    <cellStyle name="Normal 31 31" xfId="1417"/>
    <cellStyle name="Normal 31 31 2" xfId="3260"/>
    <cellStyle name="Normal 31 31 3" xfId="4788"/>
    <cellStyle name="Normal 31 31 4" xfId="6275"/>
    <cellStyle name="Normal 31 31 5" xfId="7762"/>
    <cellStyle name="Normal 31 31 6" xfId="9207"/>
    <cellStyle name="Normal 31 32" xfId="1460"/>
    <cellStyle name="Normal 31 32 2" xfId="3303"/>
    <cellStyle name="Normal 31 32 3" xfId="4831"/>
    <cellStyle name="Normal 31 32 4" xfId="6318"/>
    <cellStyle name="Normal 31 32 5" xfId="7805"/>
    <cellStyle name="Normal 31 32 6" xfId="9250"/>
    <cellStyle name="Normal 31 33" xfId="1503"/>
    <cellStyle name="Normal 31 33 2" xfId="3346"/>
    <cellStyle name="Normal 31 33 3" xfId="4874"/>
    <cellStyle name="Normal 31 33 4" xfId="6361"/>
    <cellStyle name="Normal 31 33 5" xfId="7848"/>
    <cellStyle name="Normal 31 33 6" xfId="9293"/>
    <cellStyle name="Normal 31 34" xfId="1547"/>
    <cellStyle name="Normal 31 35" xfId="1592"/>
    <cellStyle name="Normal 31 36" xfId="1637"/>
    <cellStyle name="Normal 31 37" xfId="1682"/>
    <cellStyle name="Normal 31 38" xfId="1727"/>
    <cellStyle name="Normal 31 39" xfId="1772"/>
    <cellStyle name="Normal 31 4" xfId="494"/>
    <cellStyle name="Normal 31 4 2" xfId="2337"/>
    <cellStyle name="Normal 31 4 3" xfId="3865"/>
    <cellStyle name="Normal 31 4 4" xfId="5352"/>
    <cellStyle name="Normal 31 4 5" xfId="6839"/>
    <cellStyle name="Normal 31 4 6" xfId="8284"/>
    <cellStyle name="Normal 31 40" xfId="1817"/>
    <cellStyle name="Normal 31 41" xfId="1862"/>
    <cellStyle name="Normal 31 42" xfId="3368"/>
    <cellStyle name="Normal 31 43" xfId="5165"/>
    <cellStyle name="Normal 31 44" xfId="6652"/>
    <cellStyle name="Normal 31 45" xfId="8061"/>
    <cellStyle name="Normal 31 46" xfId="9972"/>
    <cellStyle name="Normal 31 47" xfId="10177"/>
    <cellStyle name="Normal 31 48" xfId="10383"/>
    <cellStyle name="Normal 31 5" xfId="523"/>
    <cellStyle name="Normal 31 5 2" xfId="2366"/>
    <cellStyle name="Normal 31 5 3" xfId="3894"/>
    <cellStyle name="Normal 31 5 4" xfId="5381"/>
    <cellStyle name="Normal 31 5 5" xfId="6868"/>
    <cellStyle name="Normal 31 5 6" xfId="8313"/>
    <cellStyle name="Normal 31 6" xfId="552"/>
    <cellStyle name="Normal 31 6 2" xfId="2395"/>
    <cellStyle name="Normal 31 6 3" xfId="3923"/>
    <cellStyle name="Normal 31 6 4" xfId="5410"/>
    <cellStyle name="Normal 31 6 5" xfId="6897"/>
    <cellStyle name="Normal 31 6 6" xfId="8342"/>
    <cellStyle name="Normal 31 7" xfId="581"/>
    <cellStyle name="Normal 31 7 2" xfId="2424"/>
    <cellStyle name="Normal 31 7 3" xfId="3952"/>
    <cellStyle name="Normal 31 7 4" xfId="5439"/>
    <cellStyle name="Normal 31 7 5" xfId="6926"/>
    <cellStyle name="Normal 31 7 6" xfId="8371"/>
    <cellStyle name="Normal 31 8" xfId="608"/>
    <cellStyle name="Normal 31 8 2" xfId="2451"/>
    <cellStyle name="Normal 31 8 3" xfId="3979"/>
    <cellStyle name="Normal 31 8 4" xfId="5466"/>
    <cellStyle name="Normal 31 8 5" xfId="6953"/>
    <cellStyle name="Normal 31 8 6" xfId="8398"/>
    <cellStyle name="Normal 31 9" xfId="638"/>
    <cellStyle name="Normal 31 9 2" xfId="2481"/>
    <cellStyle name="Normal 31 9 3" xfId="4009"/>
    <cellStyle name="Normal 31 9 4" xfId="5496"/>
    <cellStyle name="Normal 31 9 5" xfId="6983"/>
    <cellStyle name="Normal 31 9 6" xfId="8428"/>
    <cellStyle name="Normal 32" xfId="9966"/>
    <cellStyle name="Normal 32 10" xfId="857"/>
    <cellStyle name="Normal 32 10 2" xfId="2700"/>
    <cellStyle name="Normal 32 10 3" xfId="4228"/>
    <cellStyle name="Normal 32 10 4" xfId="5715"/>
    <cellStyle name="Normal 32 10 5" xfId="7202"/>
    <cellStyle name="Normal 32 10 6" xfId="8647"/>
    <cellStyle name="Normal 32 11" xfId="891"/>
    <cellStyle name="Normal 32 11 2" xfId="2734"/>
    <cellStyle name="Normal 32 11 3" xfId="4262"/>
    <cellStyle name="Normal 32 11 4" xfId="5749"/>
    <cellStyle name="Normal 32 11 5" xfId="7236"/>
    <cellStyle name="Normal 32 11 6" xfId="8681"/>
    <cellStyle name="Normal 32 12" xfId="925"/>
    <cellStyle name="Normal 32 12 2" xfId="2768"/>
    <cellStyle name="Normal 32 12 3" xfId="4296"/>
    <cellStyle name="Normal 32 12 4" xfId="5783"/>
    <cellStyle name="Normal 32 12 5" xfId="7270"/>
    <cellStyle name="Normal 32 12 6" xfId="8715"/>
    <cellStyle name="Normal 32 13" xfId="959"/>
    <cellStyle name="Normal 32 13 2" xfId="2802"/>
    <cellStyle name="Normal 32 13 3" xfId="4330"/>
    <cellStyle name="Normal 32 13 4" xfId="5817"/>
    <cellStyle name="Normal 32 13 5" xfId="7304"/>
    <cellStyle name="Normal 32 13 6" xfId="8749"/>
    <cellStyle name="Normal 32 14" xfId="993"/>
    <cellStyle name="Normal 32 14 2" xfId="2836"/>
    <cellStyle name="Normal 32 14 3" xfId="4364"/>
    <cellStyle name="Normal 32 14 4" xfId="5851"/>
    <cellStyle name="Normal 32 14 5" xfId="7338"/>
    <cellStyle name="Normal 32 14 6" xfId="8783"/>
    <cellStyle name="Normal 32 15" xfId="1030"/>
    <cellStyle name="Normal 32 15 2" xfId="2873"/>
    <cellStyle name="Normal 32 15 3" xfId="4401"/>
    <cellStyle name="Normal 32 15 4" xfId="5888"/>
    <cellStyle name="Normal 32 15 5" xfId="7375"/>
    <cellStyle name="Normal 32 15 6" xfId="8820"/>
    <cellStyle name="Normal 32 16" xfId="1067"/>
    <cellStyle name="Normal 32 16 2" xfId="2910"/>
    <cellStyle name="Normal 32 16 3" xfId="4438"/>
    <cellStyle name="Normal 32 16 4" xfId="5925"/>
    <cellStyle name="Normal 32 16 5" xfId="7412"/>
    <cellStyle name="Normal 32 16 6" xfId="8857"/>
    <cellStyle name="Normal 32 17" xfId="1104"/>
    <cellStyle name="Normal 32 17 2" xfId="2947"/>
    <cellStyle name="Normal 32 17 3" xfId="4475"/>
    <cellStyle name="Normal 32 17 4" xfId="5962"/>
    <cellStyle name="Normal 32 17 5" xfId="7449"/>
    <cellStyle name="Normal 32 17 6" xfId="8894"/>
    <cellStyle name="Normal 32 18" xfId="1141"/>
    <cellStyle name="Normal 32 18 2" xfId="2984"/>
    <cellStyle name="Normal 32 18 3" xfId="4512"/>
    <cellStyle name="Normal 32 18 4" xfId="5999"/>
    <cellStyle name="Normal 32 18 5" xfId="7486"/>
    <cellStyle name="Normal 32 18 6" xfId="8931"/>
    <cellStyle name="Normal 32 19" xfId="1178"/>
    <cellStyle name="Normal 32 19 2" xfId="3021"/>
    <cellStyle name="Normal 32 19 3" xfId="4549"/>
    <cellStyle name="Normal 32 19 4" xfId="6036"/>
    <cellStyle name="Normal 32 19 5" xfId="7523"/>
    <cellStyle name="Normal 32 19 6" xfId="8968"/>
    <cellStyle name="Normal 32 2" xfId="609"/>
    <cellStyle name="Normal 32 2 2" xfId="2452"/>
    <cellStyle name="Normal 32 2 3" xfId="3980"/>
    <cellStyle name="Normal 32 2 4" xfId="5467"/>
    <cellStyle name="Normal 32 2 5" xfId="6954"/>
    <cellStyle name="Normal 32 2 6" xfId="8399"/>
    <cellStyle name="Normal 32 20" xfId="1215"/>
    <cellStyle name="Normal 32 20 2" xfId="3058"/>
    <cellStyle name="Normal 32 20 3" xfId="4586"/>
    <cellStyle name="Normal 32 20 4" xfId="6073"/>
    <cellStyle name="Normal 32 20 5" xfId="7560"/>
    <cellStyle name="Normal 32 20 6" xfId="9005"/>
    <cellStyle name="Normal 32 21" xfId="1253"/>
    <cellStyle name="Normal 32 21 2" xfId="3096"/>
    <cellStyle name="Normal 32 21 3" xfId="4624"/>
    <cellStyle name="Normal 32 21 4" xfId="6111"/>
    <cellStyle name="Normal 32 21 5" xfId="7598"/>
    <cellStyle name="Normal 32 21 6" xfId="9043"/>
    <cellStyle name="Normal 32 22" xfId="1291"/>
    <cellStyle name="Normal 32 22 2" xfId="3134"/>
    <cellStyle name="Normal 32 22 3" xfId="4662"/>
    <cellStyle name="Normal 32 22 4" xfId="6149"/>
    <cellStyle name="Normal 32 22 5" xfId="7636"/>
    <cellStyle name="Normal 32 22 6" xfId="9081"/>
    <cellStyle name="Normal 32 23" xfId="1332"/>
    <cellStyle name="Normal 32 23 2" xfId="3175"/>
    <cellStyle name="Normal 32 23 3" xfId="4703"/>
    <cellStyle name="Normal 32 23 4" xfId="6190"/>
    <cellStyle name="Normal 32 23 5" xfId="7677"/>
    <cellStyle name="Normal 32 23 6" xfId="9122"/>
    <cellStyle name="Normal 32 24" xfId="1375"/>
    <cellStyle name="Normal 32 24 2" xfId="3218"/>
    <cellStyle name="Normal 32 24 3" xfId="4746"/>
    <cellStyle name="Normal 32 24 4" xfId="6233"/>
    <cellStyle name="Normal 32 24 5" xfId="7720"/>
    <cellStyle name="Normal 32 24 6" xfId="9165"/>
    <cellStyle name="Normal 32 25" xfId="1418"/>
    <cellStyle name="Normal 32 25 2" xfId="3261"/>
    <cellStyle name="Normal 32 25 3" xfId="4789"/>
    <cellStyle name="Normal 32 25 4" xfId="6276"/>
    <cellStyle name="Normal 32 25 5" xfId="7763"/>
    <cellStyle name="Normal 32 25 6" xfId="9208"/>
    <cellStyle name="Normal 32 26" xfId="1461"/>
    <cellStyle name="Normal 32 26 2" xfId="3304"/>
    <cellStyle name="Normal 32 26 3" xfId="4832"/>
    <cellStyle name="Normal 32 26 4" xfId="6319"/>
    <cellStyle name="Normal 32 26 5" xfId="7806"/>
    <cellStyle name="Normal 32 26 6" xfId="9251"/>
    <cellStyle name="Normal 32 27" xfId="1504"/>
    <cellStyle name="Normal 32 27 2" xfId="3347"/>
    <cellStyle name="Normal 32 27 3" xfId="4875"/>
    <cellStyle name="Normal 32 27 4" xfId="6362"/>
    <cellStyle name="Normal 32 27 5" xfId="7849"/>
    <cellStyle name="Normal 32 27 6" xfId="9294"/>
    <cellStyle name="Normal 32 28" xfId="1548"/>
    <cellStyle name="Normal 32 29" xfId="1593"/>
    <cellStyle name="Normal 32 3" xfId="639"/>
    <cellStyle name="Normal 32 3 2" xfId="2482"/>
    <cellStyle name="Normal 32 3 3" xfId="4010"/>
    <cellStyle name="Normal 32 3 4" xfId="5497"/>
    <cellStyle name="Normal 32 3 5" xfId="6984"/>
    <cellStyle name="Normal 32 3 6" xfId="8429"/>
    <cellStyle name="Normal 32 30" xfId="1638"/>
    <cellStyle name="Normal 32 31" xfId="1683"/>
    <cellStyle name="Normal 32 32" xfId="1728"/>
    <cellStyle name="Normal 32 33" xfId="1773"/>
    <cellStyle name="Normal 32 34" xfId="1818"/>
    <cellStyle name="Normal 32 35" xfId="1863"/>
    <cellStyle name="Normal 32 36" xfId="3675"/>
    <cellStyle name="Normal 32 37" xfId="5120"/>
    <cellStyle name="Normal 32 38" xfId="6607"/>
    <cellStyle name="Normal 32 39" xfId="8023"/>
    <cellStyle name="Normal 32 4" xfId="669"/>
    <cellStyle name="Normal 32 4 2" xfId="2512"/>
    <cellStyle name="Normal 32 4 3" xfId="4040"/>
    <cellStyle name="Normal 32 4 4" xfId="5527"/>
    <cellStyle name="Normal 32 4 5" xfId="7014"/>
    <cellStyle name="Normal 32 4 6" xfId="8459"/>
    <cellStyle name="Normal 32 40" xfId="10174"/>
    <cellStyle name="Normal 32 41" xfId="10380"/>
    <cellStyle name="Normal 32 5" xfId="699"/>
    <cellStyle name="Normal 32 5 2" xfId="2542"/>
    <cellStyle name="Normal 32 5 3" xfId="4070"/>
    <cellStyle name="Normal 32 5 4" xfId="5557"/>
    <cellStyle name="Normal 32 5 5" xfId="7044"/>
    <cellStyle name="Normal 32 5 6" xfId="8489"/>
    <cellStyle name="Normal 32 6" xfId="729"/>
    <cellStyle name="Normal 32 6 2" xfId="2572"/>
    <cellStyle name="Normal 32 6 3" xfId="4100"/>
    <cellStyle name="Normal 32 6 4" xfId="5587"/>
    <cellStyle name="Normal 32 6 5" xfId="7074"/>
    <cellStyle name="Normal 32 6 6" xfId="8519"/>
    <cellStyle name="Normal 32 7" xfId="759"/>
    <cellStyle name="Normal 32 7 2" xfId="2602"/>
    <cellStyle name="Normal 32 7 3" xfId="4130"/>
    <cellStyle name="Normal 32 7 4" xfId="5617"/>
    <cellStyle name="Normal 32 7 5" xfId="7104"/>
    <cellStyle name="Normal 32 7 6" xfId="8549"/>
    <cellStyle name="Normal 32 8" xfId="789"/>
    <cellStyle name="Normal 32 8 2" xfId="2632"/>
    <cellStyle name="Normal 32 8 3" xfId="4160"/>
    <cellStyle name="Normal 32 8 4" xfId="5647"/>
    <cellStyle name="Normal 32 8 5" xfId="7134"/>
    <cellStyle name="Normal 32 8 6" xfId="8579"/>
    <cellStyle name="Normal 32 9" xfId="823"/>
    <cellStyle name="Normal 32 9 2" xfId="2666"/>
    <cellStyle name="Normal 32 9 3" xfId="4194"/>
    <cellStyle name="Normal 32 9 4" xfId="5681"/>
    <cellStyle name="Normal 32 9 5" xfId="7168"/>
    <cellStyle name="Normal 32 9 6" xfId="8613"/>
    <cellStyle name="Normal 33" xfId="9973"/>
    <cellStyle name="Normal 33 10" xfId="858"/>
    <cellStyle name="Normal 33 10 2" xfId="2701"/>
    <cellStyle name="Normal 33 10 3" xfId="4229"/>
    <cellStyle name="Normal 33 10 4" xfId="5716"/>
    <cellStyle name="Normal 33 10 5" xfId="7203"/>
    <cellStyle name="Normal 33 10 6" xfId="8648"/>
    <cellStyle name="Normal 33 11" xfId="892"/>
    <cellStyle name="Normal 33 11 2" xfId="2735"/>
    <cellStyle name="Normal 33 11 3" xfId="4263"/>
    <cellStyle name="Normal 33 11 4" xfId="5750"/>
    <cellStyle name="Normal 33 11 5" xfId="7237"/>
    <cellStyle name="Normal 33 11 6" xfId="8682"/>
    <cellStyle name="Normal 33 12" xfId="926"/>
    <cellStyle name="Normal 33 12 2" xfId="2769"/>
    <cellStyle name="Normal 33 12 3" xfId="4297"/>
    <cellStyle name="Normal 33 12 4" xfId="5784"/>
    <cellStyle name="Normal 33 12 5" xfId="7271"/>
    <cellStyle name="Normal 33 12 6" xfId="8716"/>
    <cellStyle name="Normal 33 13" xfId="960"/>
    <cellStyle name="Normal 33 13 2" xfId="2803"/>
    <cellStyle name="Normal 33 13 3" xfId="4331"/>
    <cellStyle name="Normal 33 13 4" xfId="5818"/>
    <cellStyle name="Normal 33 13 5" xfId="7305"/>
    <cellStyle name="Normal 33 13 6" xfId="8750"/>
    <cellStyle name="Normal 33 14" xfId="994"/>
    <cellStyle name="Normal 33 14 2" xfId="2837"/>
    <cellStyle name="Normal 33 14 3" xfId="4365"/>
    <cellStyle name="Normal 33 14 4" xfId="5852"/>
    <cellStyle name="Normal 33 14 5" xfId="7339"/>
    <cellStyle name="Normal 33 14 6" xfId="8784"/>
    <cellStyle name="Normal 33 15" xfId="1031"/>
    <cellStyle name="Normal 33 15 2" xfId="2874"/>
    <cellStyle name="Normal 33 15 3" xfId="4402"/>
    <cellStyle name="Normal 33 15 4" xfId="5889"/>
    <cellStyle name="Normal 33 15 5" xfId="7376"/>
    <cellStyle name="Normal 33 15 6" xfId="8821"/>
    <cellStyle name="Normal 33 16" xfId="1068"/>
    <cellStyle name="Normal 33 16 2" xfId="2911"/>
    <cellStyle name="Normal 33 16 3" xfId="4439"/>
    <cellStyle name="Normal 33 16 4" xfId="5926"/>
    <cellStyle name="Normal 33 16 5" xfId="7413"/>
    <cellStyle name="Normal 33 16 6" xfId="8858"/>
    <cellStyle name="Normal 33 17" xfId="1105"/>
    <cellStyle name="Normal 33 17 2" xfId="2948"/>
    <cellStyle name="Normal 33 17 3" xfId="4476"/>
    <cellStyle name="Normal 33 17 4" xfId="5963"/>
    <cellStyle name="Normal 33 17 5" xfId="7450"/>
    <cellStyle name="Normal 33 17 6" xfId="8895"/>
    <cellStyle name="Normal 33 18" xfId="1142"/>
    <cellStyle name="Normal 33 18 2" xfId="2985"/>
    <cellStyle name="Normal 33 18 3" xfId="4513"/>
    <cellStyle name="Normal 33 18 4" xfId="6000"/>
    <cellStyle name="Normal 33 18 5" xfId="7487"/>
    <cellStyle name="Normal 33 18 6" xfId="8932"/>
    <cellStyle name="Normal 33 19" xfId="1179"/>
    <cellStyle name="Normal 33 19 2" xfId="3022"/>
    <cellStyle name="Normal 33 19 3" xfId="4550"/>
    <cellStyle name="Normal 33 19 4" xfId="6037"/>
    <cellStyle name="Normal 33 19 5" xfId="7524"/>
    <cellStyle name="Normal 33 19 6" xfId="8969"/>
    <cellStyle name="Normal 33 2" xfId="610"/>
    <cellStyle name="Normal 33 2 2" xfId="2453"/>
    <cellStyle name="Normal 33 2 3" xfId="3981"/>
    <cellStyle name="Normal 33 2 4" xfId="5468"/>
    <cellStyle name="Normal 33 2 5" xfId="6955"/>
    <cellStyle name="Normal 33 2 6" xfId="8400"/>
    <cellStyle name="Normal 33 20" xfId="1216"/>
    <cellStyle name="Normal 33 20 2" xfId="3059"/>
    <cellStyle name="Normal 33 20 3" xfId="4587"/>
    <cellStyle name="Normal 33 20 4" xfId="6074"/>
    <cellStyle name="Normal 33 20 5" xfId="7561"/>
    <cellStyle name="Normal 33 20 6" xfId="9006"/>
    <cellStyle name="Normal 33 21" xfId="1254"/>
    <cellStyle name="Normal 33 21 2" xfId="3097"/>
    <cellStyle name="Normal 33 21 3" xfId="4625"/>
    <cellStyle name="Normal 33 21 4" xfId="6112"/>
    <cellStyle name="Normal 33 21 5" xfId="7599"/>
    <cellStyle name="Normal 33 21 6" xfId="9044"/>
    <cellStyle name="Normal 33 22" xfId="1292"/>
    <cellStyle name="Normal 33 22 2" xfId="3135"/>
    <cellStyle name="Normal 33 22 3" xfId="4663"/>
    <cellStyle name="Normal 33 22 4" xfId="6150"/>
    <cellStyle name="Normal 33 22 5" xfId="7637"/>
    <cellStyle name="Normal 33 22 6" xfId="9082"/>
    <cellStyle name="Normal 33 23" xfId="1333"/>
    <cellStyle name="Normal 33 23 2" xfId="3176"/>
    <cellStyle name="Normal 33 23 3" xfId="4704"/>
    <cellStyle name="Normal 33 23 4" xfId="6191"/>
    <cellStyle name="Normal 33 23 5" xfId="7678"/>
    <cellStyle name="Normal 33 23 6" xfId="9123"/>
    <cellStyle name="Normal 33 24" xfId="1376"/>
    <cellStyle name="Normal 33 24 2" xfId="3219"/>
    <cellStyle name="Normal 33 24 3" xfId="4747"/>
    <cellStyle name="Normal 33 24 4" xfId="6234"/>
    <cellStyle name="Normal 33 24 5" xfId="7721"/>
    <cellStyle name="Normal 33 24 6" xfId="9166"/>
    <cellStyle name="Normal 33 25" xfId="1419"/>
    <cellStyle name="Normal 33 25 2" xfId="3262"/>
    <cellStyle name="Normal 33 25 3" xfId="4790"/>
    <cellStyle name="Normal 33 25 4" xfId="6277"/>
    <cellStyle name="Normal 33 25 5" xfId="7764"/>
    <cellStyle name="Normal 33 25 6" xfId="9209"/>
    <cellStyle name="Normal 33 26" xfId="1462"/>
    <cellStyle name="Normal 33 26 2" xfId="3305"/>
    <cellStyle name="Normal 33 26 3" xfId="4833"/>
    <cellStyle name="Normal 33 26 4" xfId="6320"/>
    <cellStyle name="Normal 33 26 5" xfId="7807"/>
    <cellStyle name="Normal 33 26 6" xfId="9252"/>
    <cellStyle name="Normal 33 27" xfId="1505"/>
    <cellStyle name="Normal 33 27 2" xfId="3348"/>
    <cellStyle name="Normal 33 27 3" xfId="4876"/>
    <cellStyle name="Normal 33 27 4" xfId="6363"/>
    <cellStyle name="Normal 33 27 5" xfId="7850"/>
    <cellStyle name="Normal 33 27 6" xfId="9295"/>
    <cellStyle name="Normal 33 28" xfId="1549"/>
    <cellStyle name="Normal 33 29" xfId="1594"/>
    <cellStyle name="Normal 33 3" xfId="640"/>
    <cellStyle name="Normal 33 3 2" xfId="2483"/>
    <cellStyle name="Normal 33 3 3" xfId="4011"/>
    <cellStyle name="Normal 33 3 4" xfId="5498"/>
    <cellStyle name="Normal 33 3 5" xfId="6985"/>
    <cellStyle name="Normal 33 3 6" xfId="8430"/>
    <cellStyle name="Normal 33 30" xfId="1639"/>
    <cellStyle name="Normal 33 31" xfId="1684"/>
    <cellStyle name="Normal 33 32" xfId="1729"/>
    <cellStyle name="Normal 33 33" xfId="1774"/>
    <cellStyle name="Normal 33 34" xfId="1819"/>
    <cellStyle name="Normal 33 35" xfId="1864"/>
    <cellStyle name="Normal 33 36" xfId="3631"/>
    <cellStyle name="Normal 33 37" xfId="5075"/>
    <cellStyle name="Normal 33 38" xfId="6562"/>
    <cellStyle name="Normal 33 39" xfId="7985"/>
    <cellStyle name="Normal 33 4" xfId="670"/>
    <cellStyle name="Normal 33 4 2" xfId="2513"/>
    <cellStyle name="Normal 33 4 3" xfId="4041"/>
    <cellStyle name="Normal 33 4 4" xfId="5528"/>
    <cellStyle name="Normal 33 4 5" xfId="7015"/>
    <cellStyle name="Normal 33 4 6" xfId="8460"/>
    <cellStyle name="Normal 33 40" xfId="10178"/>
    <cellStyle name="Normal 33 41" xfId="10384"/>
    <cellStyle name="Normal 33 5" xfId="700"/>
    <cellStyle name="Normal 33 5 2" xfId="2543"/>
    <cellStyle name="Normal 33 5 3" xfId="4071"/>
    <cellStyle name="Normal 33 5 4" xfId="5558"/>
    <cellStyle name="Normal 33 5 5" xfId="7045"/>
    <cellStyle name="Normal 33 5 6" xfId="8490"/>
    <cellStyle name="Normal 33 6" xfId="730"/>
    <cellStyle name="Normal 33 6 2" xfId="2573"/>
    <cellStyle name="Normal 33 6 3" xfId="4101"/>
    <cellStyle name="Normal 33 6 4" xfId="5588"/>
    <cellStyle name="Normal 33 6 5" xfId="7075"/>
    <cellStyle name="Normal 33 6 6" xfId="8520"/>
    <cellStyle name="Normal 33 7" xfId="760"/>
    <cellStyle name="Normal 33 7 2" xfId="2603"/>
    <cellStyle name="Normal 33 7 3" xfId="4131"/>
    <cellStyle name="Normal 33 7 4" xfId="5618"/>
    <cellStyle name="Normal 33 7 5" xfId="7105"/>
    <cellStyle name="Normal 33 7 6" xfId="8550"/>
    <cellStyle name="Normal 33 8" xfId="790"/>
    <cellStyle name="Normal 33 8 2" xfId="2633"/>
    <cellStyle name="Normal 33 8 3" xfId="4161"/>
    <cellStyle name="Normal 33 8 4" xfId="5648"/>
    <cellStyle name="Normal 33 8 5" xfId="7135"/>
    <cellStyle name="Normal 33 8 6" xfId="8580"/>
    <cellStyle name="Normal 33 9" xfId="824"/>
    <cellStyle name="Normal 33 9 2" xfId="2667"/>
    <cellStyle name="Normal 33 9 3" xfId="4195"/>
    <cellStyle name="Normal 33 9 4" xfId="5682"/>
    <cellStyle name="Normal 33 9 5" xfId="7169"/>
    <cellStyle name="Normal 33 9 6" xfId="8614"/>
    <cellStyle name="Normal 34" xfId="9971"/>
    <cellStyle name="Normal 34 10" xfId="859"/>
    <cellStyle name="Normal 34 10 2" xfId="2702"/>
    <cellStyle name="Normal 34 10 3" xfId="4230"/>
    <cellStyle name="Normal 34 10 4" xfId="5717"/>
    <cellStyle name="Normal 34 10 5" xfId="7204"/>
    <cellStyle name="Normal 34 10 6" xfId="8649"/>
    <cellStyle name="Normal 34 11" xfId="893"/>
    <cellStyle name="Normal 34 11 2" xfId="2736"/>
    <cellStyle name="Normal 34 11 3" xfId="4264"/>
    <cellStyle name="Normal 34 11 4" xfId="5751"/>
    <cellStyle name="Normal 34 11 5" xfId="7238"/>
    <cellStyle name="Normal 34 11 6" xfId="8683"/>
    <cellStyle name="Normal 34 12" xfId="927"/>
    <cellStyle name="Normal 34 12 2" xfId="2770"/>
    <cellStyle name="Normal 34 12 3" xfId="4298"/>
    <cellStyle name="Normal 34 12 4" xfId="5785"/>
    <cellStyle name="Normal 34 12 5" xfId="7272"/>
    <cellStyle name="Normal 34 12 6" xfId="8717"/>
    <cellStyle name="Normal 34 13" xfId="961"/>
    <cellStyle name="Normal 34 13 2" xfId="2804"/>
    <cellStyle name="Normal 34 13 3" xfId="4332"/>
    <cellStyle name="Normal 34 13 4" xfId="5819"/>
    <cellStyle name="Normal 34 13 5" xfId="7306"/>
    <cellStyle name="Normal 34 13 6" xfId="8751"/>
    <cellStyle name="Normal 34 14" xfId="995"/>
    <cellStyle name="Normal 34 14 2" xfId="2838"/>
    <cellStyle name="Normal 34 14 3" xfId="4366"/>
    <cellStyle name="Normal 34 14 4" xfId="5853"/>
    <cellStyle name="Normal 34 14 5" xfId="7340"/>
    <cellStyle name="Normal 34 14 6" xfId="8785"/>
    <cellStyle name="Normal 34 15" xfId="1032"/>
    <cellStyle name="Normal 34 15 2" xfId="2875"/>
    <cellStyle name="Normal 34 15 3" xfId="4403"/>
    <cellStyle name="Normal 34 15 4" xfId="5890"/>
    <cellStyle name="Normal 34 15 5" xfId="7377"/>
    <cellStyle name="Normal 34 15 6" xfId="8822"/>
    <cellStyle name="Normal 34 16" xfId="1069"/>
    <cellStyle name="Normal 34 16 2" xfId="2912"/>
    <cellStyle name="Normal 34 16 3" xfId="4440"/>
    <cellStyle name="Normal 34 16 4" xfId="5927"/>
    <cellStyle name="Normal 34 16 5" xfId="7414"/>
    <cellStyle name="Normal 34 16 6" xfId="8859"/>
    <cellStyle name="Normal 34 17" xfId="1106"/>
    <cellStyle name="Normal 34 17 2" xfId="2949"/>
    <cellStyle name="Normal 34 17 3" xfId="4477"/>
    <cellStyle name="Normal 34 17 4" xfId="5964"/>
    <cellStyle name="Normal 34 17 5" xfId="7451"/>
    <cellStyle name="Normal 34 17 6" xfId="8896"/>
    <cellStyle name="Normal 34 18" xfId="1143"/>
    <cellStyle name="Normal 34 18 2" xfId="2986"/>
    <cellStyle name="Normal 34 18 3" xfId="4514"/>
    <cellStyle name="Normal 34 18 4" xfId="6001"/>
    <cellStyle name="Normal 34 18 5" xfId="7488"/>
    <cellStyle name="Normal 34 18 6" xfId="8933"/>
    <cellStyle name="Normal 34 19" xfId="1180"/>
    <cellStyle name="Normal 34 19 2" xfId="3023"/>
    <cellStyle name="Normal 34 19 3" xfId="4551"/>
    <cellStyle name="Normal 34 19 4" xfId="6038"/>
    <cellStyle name="Normal 34 19 5" xfId="7525"/>
    <cellStyle name="Normal 34 19 6" xfId="8970"/>
    <cellStyle name="Normal 34 2" xfId="611"/>
    <cellStyle name="Normal 34 2 2" xfId="2454"/>
    <cellStyle name="Normal 34 2 3" xfId="3982"/>
    <cellStyle name="Normal 34 2 4" xfId="5469"/>
    <cellStyle name="Normal 34 2 5" xfId="6956"/>
    <cellStyle name="Normal 34 2 6" xfId="8401"/>
    <cellStyle name="Normal 34 20" xfId="1217"/>
    <cellStyle name="Normal 34 20 2" xfId="3060"/>
    <cellStyle name="Normal 34 20 3" xfId="4588"/>
    <cellStyle name="Normal 34 20 4" xfId="6075"/>
    <cellStyle name="Normal 34 20 5" xfId="7562"/>
    <cellStyle name="Normal 34 20 6" xfId="9007"/>
    <cellStyle name="Normal 34 21" xfId="1255"/>
    <cellStyle name="Normal 34 21 2" xfId="3098"/>
    <cellStyle name="Normal 34 21 3" xfId="4626"/>
    <cellStyle name="Normal 34 21 4" xfId="6113"/>
    <cellStyle name="Normal 34 21 5" xfId="7600"/>
    <cellStyle name="Normal 34 21 6" xfId="9045"/>
    <cellStyle name="Normal 34 22" xfId="1293"/>
    <cellStyle name="Normal 34 22 2" xfId="3136"/>
    <cellStyle name="Normal 34 22 3" xfId="4664"/>
    <cellStyle name="Normal 34 22 4" xfId="6151"/>
    <cellStyle name="Normal 34 22 5" xfId="7638"/>
    <cellStyle name="Normal 34 22 6" xfId="9083"/>
    <cellStyle name="Normal 34 23" xfId="1334"/>
    <cellStyle name="Normal 34 23 2" xfId="3177"/>
    <cellStyle name="Normal 34 23 3" xfId="4705"/>
    <cellStyle name="Normal 34 23 4" xfId="6192"/>
    <cellStyle name="Normal 34 23 5" xfId="7679"/>
    <cellStyle name="Normal 34 23 6" xfId="9124"/>
    <cellStyle name="Normal 34 24" xfId="1377"/>
    <cellStyle name="Normal 34 24 2" xfId="3220"/>
    <cellStyle name="Normal 34 24 3" xfId="4748"/>
    <cellStyle name="Normal 34 24 4" xfId="6235"/>
    <cellStyle name="Normal 34 24 5" xfId="7722"/>
    <cellStyle name="Normal 34 24 6" xfId="9167"/>
    <cellStyle name="Normal 34 25" xfId="1420"/>
    <cellStyle name="Normal 34 25 2" xfId="3263"/>
    <cellStyle name="Normal 34 25 3" xfId="4791"/>
    <cellStyle name="Normal 34 25 4" xfId="6278"/>
    <cellStyle name="Normal 34 25 5" xfId="7765"/>
    <cellStyle name="Normal 34 25 6" xfId="9210"/>
    <cellStyle name="Normal 34 26" xfId="1463"/>
    <cellStyle name="Normal 34 26 2" xfId="3306"/>
    <cellStyle name="Normal 34 26 3" xfId="4834"/>
    <cellStyle name="Normal 34 26 4" xfId="6321"/>
    <cellStyle name="Normal 34 26 5" xfId="7808"/>
    <cellStyle name="Normal 34 26 6" xfId="9253"/>
    <cellStyle name="Normal 34 27" xfId="1506"/>
    <cellStyle name="Normal 34 27 2" xfId="3349"/>
    <cellStyle name="Normal 34 27 3" xfId="4877"/>
    <cellStyle name="Normal 34 27 4" xfId="6364"/>
    <cellStyle name="Normal 34 27 5" xfId="7851"/>
    <cellStyle name="Normal 34 27 6" xfId="9296"/>
    <cellStyle name="Normal 34 28" xfId="1550"/>
    <cellStyle name="Normal 34 29" xfId="1595"/>
    <cellStyle name="Normal 34 3" xfId="641"/>
    <cellStyle name="Normal 34 3 2" xfId="2484"/>
    <cellStyle name="Normal 34 3 3" xfId="4012"/>
    <cellStyle name="Normal 34 3 4" xfId="5499"/>
    <cellStyle name="Normal 34 3 5" xfId="6986"/>
    <cellStyle name="Normal 34 3 6" xfId="8431"/>
    <cellStyle name="Normal 34 30" xfId="1640"/>
    <cellStyle name="Normal 34 31" xfId="1685"/>
    <cellStyle name="Normal 34 32" xfId="1730"/>
    <cellStyle name="Normal 34 33" xfId="1775"/>
    <cellStyle name="Normal 34 34" xfId="1820"/>
    <cellStyle name="Normal 34 35" xfId="1865"/>
    <cellStyle name="Normal 34 36" xfId="3586"/>
    <cellStyle name="Normal 34 37" xfId="5030"/>
    <cellStyle name="Normal 34 38" xfId="6517"/>
    <cellStyle name="Normal 34 39" xfId="7946"/>
    <cellStyle name="Normal 34 4" xfId="671"/>
    <cellStyle name="Normal 34 4 2" xfId="2514"/>
    <cellStyle name="Normal 34 4 3" xfId="4042"/>
    <cellStyle name="Normal 34 4 4" xfId="5529"/>
    <cellStyle name="Normal 34 4 5" xfId="7016"/>
    <cellStyle name="Normal 34 4 6" xfId="8461"/>
    <cellStyle name="Normal 34 40" xfId="10176"/>
    <cellStyle name="Normal 34 41" xfId="10382"/>
    <cellStyle name="Normal 34 5" xfId="701"/>
    <cellStyle name="Normal 34 5 2" xfId="2544"/>
    <cellStyle name="Normal 34 5 3" xfId="4072"/>
    <cellStyle name="Normal 34 5 4" xfId="5559"/>
    <cellStyle name="Normal 34 5 5" xfId="7046"/>
    <cellStyle name="Normal 34 5 6" xfId="8491"/>
    <cellStyle name="Normal 34 6" xfId="731"/>
    <cellStyle name="Normal 34 6 2" xfId="2574"/>
    <cellStyle name="Normal 34 6 3" xfId="4102"/>
    <cellStyle name="Normal 34 6 4" xfId="5589"/>
    <cellStyle name="Normal 34 6 5" xfId="7076"/>
    <cellStyle name="Normal 34 6 6" xfId="8521"/>
    <cellStyle name="Normal 34 7" xfId="761"/>
    <cellStyle name="Normal 34 7 2" xfId="2604"/>
    <cellStyle name="Normal 34 7 3" xfId="4132"/>
    <cellStyle name="Normal 34 7 4" xfId="5619"/>
    <cellStyle name="Normal 34 7 5" xfId="7106"/>
    <cellStyle name="Normal 34 7 6" xfId="8551"/>
    <cellStyle name="Normal 34 8" xfId="791"/>
    <cellStyle name="Normal 34 8 2" xfId="2634"/>
    <cellStyle name="Normal 34 8 3" xfId="4162"/>
    <cellStyle name="Normal 34 8 4" xfId="5649"/>
    <cellStyle name="Normal 34 8 5" xfId="7136"/>
    <cellStyle name="Normal 34 8 6" xfId="8581"/>
    <cellStyle name="Normal 34 9" xfId="825"/>
    <cellStyle name="Normal 34 9 2" xfId="2668"/>
    <cellStyle name="Normal 34 9 3" xfId="4196"/>
    <cellStyle name="Normal 34 9 4" xfId="5683"/>
    <cellStyle name="Normal 34 9 5" xfId="7170"/>
    <cellStyle name="Normal 34 9 6" xfId="8615"/>
    <cellStyle name="Normal 35" xfId="9974"/>
    <cellStyle name="Normal 35 2" xfId="10179"/>
    <cellStyle name="Normal 35 3" xfId="10385"/>
    <cellStyle name="Normal 36" xfId="9978"/>
    <cellStyle name="Normal 36 10" xfId="1070"/>
    <cellStyle name="Normal 36 10 2" xfId="2913"/>
    <cellStyle name="Normal 36 10 3" xfId="4441"/>
    <cellStyle name="Normal 36 10 4" xfId="5928"/>
    <cellStyle name="Normal 36 10 5" xfId="7415"/>
    <cellStyle name="Normal 36 10 6" xfId="8860"/>
    <cellStyle name="Normal 36 11" xfId="1107"/>
    <cellStyle name="Normal 36 11 2" xfId="2950"/>
    <cellStyle name="Normal 36 11 3" xfId="4478"/>
    <cellStyle name="Normal 36 11 4" xfId="5965"/>
    <cellStyle name="Normal 36 11 5" xfId="7452"/>
    <cellStyle name="Normal 36 11 6" xfId="8897"/>
    <cellStyle name="Normal 36 12" xfId="1144"/>
    <cellStyle name="Normal 36 12 2" xfId="2987"/>
    <cellStyle name="Normal 36 12 3" xfId="4515"/>
    <cellStyle name="Normal 36 12 4" xfId="6002"/>
    <cellStyle name="Normal 36 12 5" xfId="7489"/>
    <cellStyle name="Normal 36 12 6" xfId="8934"/>
    <cellStyle name="Normal 36 13" xfId="1181"/>
    <cellStyle name="Normal 36 13 2" xfId="3024"/>
    <cellStyle name="Normal 36 13 3" xfId="4552"/>
    <cellStyle name="Normal 36 13 4" xfId="6039"/>
    <cellStyle name="Normal 36 13 5" xfId="7526"/>
    <cellStyle name="Normal 36 13 6" xfId="8971"/>
    <cellStyle name="Normal 36 14" xfId="1218"/>
    <cellStyle name="Normal 36 14 2" xfId="3061"/>
    <cellStyle name="Normal 36 14 3" xfId="4589"/>
    <cellStyle name="Normal 36 14 4" xfId="6076"/>
    <cellStyle name="Normal 36 14 5" xfId="7563"/>
    <cellStyle name="Normal 36 14 6" xfId="9008"/>
    <cellStyle name="Normal 36 15" xfId="1256"/>
    <cellStyle name="Normal 36 15 2" xfId="3099"/>
    <cellStyle name="Normal 36 15 3" xfId="4627"/>
    <cellStyle name="Normal 36 15 4" xfId="6114"/>
    <cellStyle name="Normal 36 15 5" xfId="7601"/>
    <cellStyle name="Normal 36 15 6" xfId="9046"/>
    <cellStyle name="Normal 36 16" xfId="1294"/>
    <cellStyle name="Normal 36 16 2" xfId="3137"/>
    <cellStyle name="Normal 36 16 3" xfId="4665"/>
    <cellStyle name="Normal 36 16 4" xfId="6152"/>
    <cellStyle name="Normal 36 16 5" xfId="7639"/>
    <cellStyle name="Normal 36 16 6" xfId="9084"/>
    <cellStyle name="Normal 36 17" xfId="1335"/>
    <cellStyle name="Normal 36 17 2" xfId="3178"/>
    <cellStyle name="Normal 36 17 3" xfId="4706"/>
    <cellStyle name="Normal 36 17 4" xfId="6193"/>
    <cellStyle name="Normal 36 17 5" xfId="7680"/>
    <cellStyle name="Normal 36 17 6" xfId="9125"/>
    <cellStyle name="Normal 36 18" xfId="1378"/>
    <cellStyle name="Normal 36 18 2" xfId="3221"/>
    <cellStyle name="Normal 36 18 3" xfId="4749"/>
    <cellStyle name="Normal 36 18 4" xfId="6236"/>
    <cellStyle name="Normal 36 18 5" xfId="7723"/>
    <cellStyle name="Normal 36 18 6" xfId="9168"/>
    <cellStyle name="Normal 36 19" xfId="1421"/>
    <cellStyle name="Normal 36 19 2" xfId="3264"/>
    <cellStyle name="Normal 36 19 3" xfId="4792"/>
    <cellStyle name="Normal 36 19 4" xfId="6279"/>
    <cellStyle name="Normal 36 19 5" xfId="7766"/>
    <cellStyle name="Normal 36 19 6" xfId="9211"/>
    <cellStyle name="Normal 36 2" xfId="792"/>
    <cellStyle name="Normal 36 2 2" xfId="2635"/>
    <cellStyle name="Normal 36 2 3" xfId="4163"/>
    <cellStyle name="Normal 36 2 4" xfId="5650"/>
    <cellStyle name="Normal 36 2 5" xfId="7137"/>
    <cellStyle name="Normal 36 2 6" xfId="8582"/>
    <cellStyle name="Normal 36 20" xfId="1464"/>
    <cellStyle name="Normal 36 20 2" xfId="3307"/>
    <cellStyle name="Normal 36 20 3" xfId="4835"/>
    <cellStyle name="Normal 36 20 4" xfId="6322"/>
    <cellStyle name="Normal 36 20 5" xfId="7809"/>
    <cellStyle name="Normal 36 20 6" xfId="9254"/>
    <cellStyle name="Normal 36 21" xfId="1507"/>
    <cellStyle name="Normal 36 21 2" xfId="3350"/>
    <cellStyle name="Normal 36 21 3" xfId="4878"/>
    <cellStyle name="Normal 36 21 4" xfId="6365"/>
    <cellStyle name="Normal 36 21 5" xfId="7852"/>
    <cellStyle name="Normal 36 21 6" xfId="9297"/>
    <cellStyle name="Normal 36 22" xfId="1551"/>
    <cellStyle name="Normal 36 23" xfId="1596"/>
    <cellStyle name="Normal 36 24" xfId="1641"/>
    <cellStyle name="Normal 36 25" xfId="1686"/>
    <cellStyle name="Normal 36 26" xfId="1731"/>
    <cellStyle name="Normal 36 27" xfId="1776"/>
    <cellStyle name="Normal 36 28" xfId="1821"/>
    <cellStyle name="Normal 36 29" xfId="1866"/>
    <cellStyle name="Normal 36 3" xfId="826"/>
    <cellStyle name="Normal 36 3 2" xfId="2669"/>
    <cellStyle name="Normal 36 3 3" xfId="4197"/>
    <cellStyle name="Normal 36 3 4" xfId="5684"/>
    <cellStyle name="Normal 36 3 5" xfId="7171"/>
    <cellStyle name="Normal 36 3 6" xfId="8616"/>
    <cellStyle name="Normal 36 30" xfId="3541"/>
    <cellStyle name="Normal 36 31" xfId="4985"/>
    <cellStyle name="Normal 36 32" xfId="6472"/>
    <cellStyle name="Normal 36 33" xfId="7908"/>
    <cellStyle name="Normal 36 34" xfId="10183"/>
    <cellStyle name="Normal 36 35" xfId="10389"/>
    <cellStyle name="Normal 36 4" xfId="860"/>
    <cellStyle name="Normal 36 4 2" xfId="2703"/>
    <cellStyle name="Normal 36 4 3" xfId="4231"/>
    <cellStyle name="Normal 36 4 4" xfId="5718"/>
    <cellStyle name="Normal 36 4 5" xfId="7205"/>
    <cellStyle name="Normal 36 4 6" xfId="8650"/>
    <cellStyle name="Normal 36 5" xfId="894"/>
    <cellStyle name="Normal 36 5 2" xfId="2737"/>
    <cellStyle name="Normal 36 5 3" xfId="4265"/>
    <cellStyle name="Normal 36 5 4" xfId="5752"/>
    <cellStyle name="Normal 36 5 5" xfId="7239"/>
    <cellStyle name="Normal 36 5 6" xfId="8684"/>
    <cellStyle name="Normal 36 6" xfId="928"/>
    <cellStyle name="Normal 36 6 2" xfId="2771"/>
    <cellStyle name="Normal 36 6 3" xfId="4299"/>
    <cellStyle name="Normal 36 6 4" xfId="5786"/>
    <cellStyle name="Normal 36 6 5" xfId="7273"/>
    <cellStyle name="Normal 36 6 6" xfId="8718"/>
    <cellStyle name="Normal 36 7" xfId="962"/>
    <cellStyle name="Normal 36 7 2" xfId="2805"/>
    <cellStyle name="Normal 36 7 3" xfId="4333"/>
    <cellStyle name="Normal 36 7 4" xfId="5820"/>
    <cellStyle name="Normal 36 7 5" xfId="7307"/>
    <cellStyle name="Normal 36 7 6" xfId="8752"/>
    <cellStyle name="Normal 36 8" xfId="996"/>
    <cellStyle name="Normal 36 8 2" xfId="2839"/>
    <cellStyle name="Normal 36 8 3" xfId="4367"/>
    <cellStyle name="Normal 36 8 4" xfId="5854"/>
    <cellStyle name="Normal 36 8 5" xfId="7341"/>
    <cellStyle name="Normal 36 8 6" xfId="8786"/>
    <cellStyle name="Normal 36 9" xfId="1033"/>
    <cellStyle name="Normal 36 9 2" xfId="2876"/>
    <cellStyle name="Normal 36 9 3" xfId="4404"/>
    <cellStyle name="Normal 36 9 4" xfId="5891"/>
    <cellStyle name="Normal 36 9 5" xfId="7378"/>
    <cellStyle name="Normal 36 9 6" xfId="8823"/>
    <cellStyle name="Normal 37" xfId="9979"/>
    <cellStyle name="Normal 37 10" xfId="1071"/>
    <cellStyle name="Normal 37 10 2" xfId="2914"/>
    <cellStyle name="Normal 37 10 3" xfId="4442"/>
    <cellStyle name="Normal 37 10 4" xfId="5929"/>
    <cellStyle name="Normal 37 10 5" xfId="7416"/>
    <cellStyle name="Normal 37 10 6" xfId="8861"/>
    <cellStyle name="Normal 37 11" xfId="1108"/>
    <cellStyle name="Normal 37 11 2" xfId="2951"/>
    <cellStyle name="Normal 37 11 3" xfId="4479"/>
    <cellStyle name="Normal 37 11 4" xfId="5966"/>
    <cellStyle name="Normal 37 11 5" xfId="7453"/>
    <cellStyle name="Normal 37 11 6" xfId="8898"/>
    <cellStyle name="Normal 37 12" xfId="1145"/>
    <cellStyle name="Normal 37 12 2" xfId="2988"/>
    <cellStyle name="Normal 37 12 3" xfId="4516"/>
    <cellStyle name="Normal 37 12 4" xfId="6003"/>
    <cellStyle name="Normal 37 12 5" xfId="7490"/>
    <cellStyle name="Normal 37 12 6" xfId="8935"/>
    <cellStyle name="Normal 37 13" xfId="1182"/>
    <cellStyle name="Normal 37 13 2" xfId="3025"/>
    <cellStyle name="Normal 37 13 3" xfId="4553"/>
    <cellStyle name="Normal 37 13 4" xfId="6040"/>
    <cellStyle name="Normal 37 13 5" xfId="7527"/>
    <cellStyle name="Normal 37 13 6" xfId="8972"/>
    <cellStyle name="Normal 37 14" xfId="1219"/>
    <cellStyle name="Normal 37 14 2" xfId="3062"/>
    <cellStyle name="Normal 37 14 3" xfId="4590"/>
    <cellStyle name="Normal 37 14 4" xfId="6077"/>
    <cellStyle name="Normal 37 14 5" xfId="7564"/>
    <cellStyle name="Normal 37 14 6" xfId="9009"/>
    <cellStyle name="Normal 37 15" xfId="1257"/>
    <cellStyle name="Normal 37 15 2" xfId="3100"/>
    <cellStyle name="Normal 37 15 3" xfId="4628"/>
    <cellStyle name="Normal 37 15 4" xfId="6115"/>
    <cellStyle name="Normal 37 15 5" xfId="7602"/>
    <cellStyle name="Normal 37 15 6" xfId="9047"/>
    <cellStyle name="Normal 37 16" xfId="1295"/>
    <cellStyle name="Normal 37 16 2" xfId="3138"/>
    <cellStyle name="Normal 37 16 3" xfId="4666"/>
    <cellStyle name="Normal 37 16 4" xfId="6153"/>
    <cellStyle name="Normal 37 16 5" xfId="7640"/>
    <cellStyle name="Normal 37 16 6" xfId="9085"/>
    <cellStyle name="Normal 37 17" xfId="1336"/>
    <cellStyle name="Normal 37 17 2" xfId="3179"/>
    <cellStyle name="Normal 37 17 3" xfId="4707"/>
    <cellStyle name="Normal 37 17 4" xfId="6194"/>
    <cellStyle name="Normal 37 17 5" xfId="7681"/>
    <cellStyle name="Normal 37 17 6" xfId="9126"/>
    <cellStyle name="Normal 37 18" xfId="1379"/>
    <cellStyle name="Normal 37 18 2" xfId="3222"/>
    <cellStyle name="Normal 37 18 3" xfId="4750"/>
    <cellStyle name="Normal 37 18 4" xfId="6237"/>
    <cellStyle name="Normal 37 18 5" xfId="7724"/>
    <cellStyle name="Normal 37 18 6" xfId="9169"/>
    <cellStyle name="Normal 37 19" xfId="1422"/>
    <cellStyle name="Normal 37 19 2" xfId="3265"/>
    <cellStyle name="Normal 37 19 3" xfId="4793"/>
    <cellStyle name="Normal 37 19 4" xfId="6280"/>
    <cellStyle name="Normal 37 19 5" xfId="7767"/>
    <cellStyle name="Normal 37 19 6" xfId="9212"/>
    <cellStyle name="Normal 37 2" xfId="793"/>
    <cellStyle name="Normal 37 2 2" xfId="2636"/>
    <cellStyle name="Normal 37 2 3" xfId="4164"/>
    <cellStyle name="Normal 37 2 4" xfId="5651"/>
    <cellStyle name="Normal 37 2 5" xfId="7138"/>
    <cellStyle name="Normal 37 2 6" xfId="8583"/>
    <cellStyle name="Normal 37 20" xfId="1465"/>
    <cellStyle name="Normal 37 20 2" xfId="3308"/>
    <cellStyle name="Normal 37 20 3" xfId="4836"/>
    <cellStyle name="Normal 37 20 4" xfId="6323"/>
    <cellStyle name="Normal 37 20 5" xfId="7810"/>
    <cellStyle name="Normal 37 20 6" xfId="9255"/>
    <cellStyle name="Normal 37 21" xfId="1508"/>
    <cellStyle name="Normal 37 21 2" xfId="3351"/>
    <cellStyle name="Normal 37 21 3" xfId="4879"/>
    <cellStyle name="Normal 37 21 4" xfId="6366"/>
    <cellStyle name="Normal 37 21 5" xfId="7853"/>
    <cellStyle name="Normal 37 21 6" xfId="9298"/>
    <cellStyle name="Normal 37 22" xfId="1552"/>
    <cellStyle name="Normal 37 23" xfId="1597"/>
    <cellStyle name="Normal 37 24" xfId="1642"/>
    <cellStyle name="Normal 37 25" xfId="1687"/>
    <cellStyle name="Normal 37 26" xfId="1732"/>
    <cellStyle name="Normal 37 27" xfId="1777"/>
    <cellStyle name="Normal 37 28" xfId="1822"/>
    <cellStyle name="Normal 37 29" xfId="1867"/>
    <cellStyle name="Normal 37 3" xfId="827"/>
    <cellStyle name="Normal 37 3 2" xfId="2670"/>
    <cellStyle name="Normal 37 3 3" xfId="4198"/>
    <cellStyle name="Normal 37 3 4" xfId="5685"/>
    <cellStyle name="Normal 37 3 5" xfId="7172"/>
    <cellStyle name="Normal 37 3 6" xfId="8617"/>
    <cellStyle name="Normal 37 30" xfId="3496"/>
    <cellStyle name="Normal 37 31" xfId="4940"/>
    <cellStyle name="Normal 37 32" xfId="6427"/>
    <cellStyle name="Normal 37 33" xfId="7870"/>
    <cellStyle name="Normal 37 34" xfId="10184"/>
    <cellStyle name="Normal 37 35" xfId="10390"/>
    <cellStyle name="Normal 37 4" xfId="861"/>
    <cellStyle name="Normal 37 4 2" xfId="2704"/>
    <cellStyle name="Normal 37 4 3" xfId="4232"/>
    <cellStyle name="Normal 37 4 4" xfId="5719"/>
    <cellStyle name="Normal 37 4 5" xfId="7206"/>
    <cellStyle name="Normal 37 4 6" xfId="8651"/>
    <cellStyle name="Normal 37 5" xfId="895"/>
    <cellStyle name="Normal 37 5 2" xfId="2738"/>
    <cellStyle name="Normal 37 5 3" xfId="4266"/>
    <cellStyle name="Normal 37 5 4" xfId="5753"/>
    <cellStyle name="Normal 37 5 5" xfId="7240"/>
    <cellStyle name="Normal 37 5 6" xfId="8685"/>
    <cellStyle name="Normal 37 6" xfId="929"/>
    <cellStyle name="Normal 37 6 2" xfId="2772"/>
    <cellStyle name="Normal 37 6 3" xfId="4300"/>
    <cellStyle name="Normal 37 6 4" xfId="5787"/>
    <cellStyle name="Normal 37 6 5" xfId="7274"/>
    <cellStyle name="Normal 37 6 6" xfId="8719"/>
    <cellStyle name="Normal 37 7" xfId="963"/>
    <cellStyle name="Normal 37 7 2" xfId="2806"/>
    <cellStyle name="Normal 37 7 3" xfId="4334"/>
    <cellStyle name="Normal 37 7 4" xfId="5821"/>
    <cellStyle name="Normal 37 7 5" xfId="7308"/>
    <cellStyle name="Normal 37 7 6" xfId="8753"/>
    <cellStyle name="Normal 37 8" xfId="997"/>
    <cellStyle name="Normal 37 8 2" xfId="2840"/>
    <cellStyle name="Normal 37 8 3" xfId="4368"/>
    <cellStyle name="Normal 37 8 4" xfId="5855"/>
    <cellStyle name="Normal 37 8 5" xfId="7342"/>
    <cellStyle name="Normal 37 8 6" xfId="8787"/>
    <cellStyle name="Normal 37 9" xfId="1034"/>
    <cellStyle name="Normal 37 9 2" xfId="2877"/>
    <cellStyle name="Normal 37 9 3" xfId="4405"/>
    <cellStyle name="Normal 37 9 4" xfId="5892"/>
    <cellStyle name="Normal 37 9 5" xfId="7379"/>
    <cellStyle name="Normal 37 9 6" xfId="8824"/>
    <cellStyle name="Normal 38" xfId="9977"/>
    <cellStyle name="Normal 38 10" xfId="1072"/>
    <cellStyle name="Normal 38 10 2" xfId="2915"/>
    <cellStyle name="Normal 38 10 3" xfId="4443"/>
    <cellStyle name="Normal 38 10 4" xfId="5930"/>
    <cellStyle name="Normal 38 10 5" xfId="7417"/>
    <cellStyle name="Normal 38 10 6" xfId="8862"/>
    <cellStyle name="Normal 38 11" xfId="1109"/>
    <cellStyle name="Normal 38 11 2" xfId="2952"/>
    <cellStyle name="Normal 38 11 3" xfId="4480"/>
    <cellStyle name="Normal 38 11 4" xfId="5967"/>
    <cellStyle name="Normal 38 11 5" xfId="7454"/>
    <cellStyle name="Normal 38 11 6" xfId="8899"/>
    <cellStyle name="Normal 38 12" xfId="1146"/>
    <cellStyle name="Normal 38 12 2" xfId="2989"/>
    <cellStyle name="Normal 38 12 3" xfId="4517"/>
    <cellStyle name="Normal 38 12 4" xfId="6004"/>
    <cellStyle name="Normal 38 12 5" xfId="7491"/>
    <cellStyle name="Normal 38 12 6" xfId="8936"/>
    <cellStyle name="Normal 38 13" xfId="1183"/>
    <cellStyle name="Normal 38 13 2" xfId="3026"/>
    <cellStyle name="Normal 38 13 3" xfId="4554"/>
    <cellStyle name="Normal 38 13 4" xfId="6041"/>
    <cellStyle name="Normal 38 13 5" xfId="7528"/>
    <cellStyle name="Normal 38 13 6" xfId="8973"/>
    <cellStyle name="Normal 38 14" xfId="1220"/>
    <cellStyle name="Normal 38 14 2" xfId="3063"/>
    <cellStyle name="Normal 38 14 3" xfId="4591"/>
    <cellStyle name="Normal 38 14 4" xfId="6078"/>
    <cellStyle name="Normal 38 14 5" xfId="7565"/>
    <cellStyle name="Normal 38 14 6" xfId="9010"/>
    <cellStyle name="Normal 38 15" xfId="1258"/>
    <cellStyle name="Normal 38 15 2" xfId="3101"/>
    <cellStyle name="Normal 38 15 3" xfId="4629"/>
    <cellStyle name="Normal 38 15 4" xfId="6116"/>
    <cellStyle name="Normal 38 15 5" xfId="7603"/>
    <cellStyle name="Normal 38 15 6" xfId="9048"/>
    <cellStyle name="Normal 38 16" xfId="1296"/>
    <cellStyle name="Normal 38 16 2" xfId="3139"/>
    <cellStyle name="Normal 38 16 3" xfId="4667"/>
    <cellStyle name="Normal 38 16 4" xfId="6154"/>
    <cellStyle name="Normal 38 16 5" xfId="7641"/>
    <cellStyle name="Normal 38 16 6" xfId="9086"/>
    <cellStyle name="Normal 38 17" xfId="1337"/>
    <cellStyle name="Normal 38 17 2" xfId="3180"/>
    <cellStyle name="Normal 38 17 3" xfId="4708"/>
    <cellStyle name="Normal 38 17 4" xfId="6195"/>
    <cellStyle name="Normal 38 17 5" xfId="7682"/>
    <cellStyle name="Normal 38 17 6" xfId="9127"/>
    <cellStyle name="Normal 38 18" xfId="1380"/>
    <cellStyle name="Normal 38 18 2" xfId="3223"/>
    <cellStyle name="Normal 38 18 3" xfId="4751"/>
    <cellStyle name="Normal 38 18 4" xfId="6238"/>
    <cellStyle name="Normal 38 18 5" xfId="7725"/>
    <cellStyle name="Normal 38 18 6" xfId="9170"/>
    <cellStyle name="Normal 38 19" xfId="1423"/>
    <cellStyle name="Normal 38 19 2" xfId="3266"/>
    <cellStyle name="Normal 38 19 3" xfId="4794"/>
    <cellStyle name="Normal 38 19 4" xfId="6281"/>
    <cellStyle name="Normal 38 19 5" xfId="7768"/>
    <cellStyle name="Normal 38 19 6" xfId="9213"/>
    <cellStyle name="Normal 38 2" xfId="794"/>
    <cellStyle name="Normal 38 2 2" xfId="2637"/>
    <cellStyle name="Normal 38 2 3" xfId="4165"/>
    <cellStyle name="Normal 38 2 4" xfId="5652"/>
    <cellStyle name="Normal 38 2 5" xfId="7139"/>
    <cellStyle name="Normal 38 2 6" xfId="8584"/>
    <cellStyle name="Normal 38 20" xfId="1466"/>
    <cellStyle name="Normal 38 20 2" xfId="3309"/>
    <cellStyle name="Normal 38 20 3" xfId="4837"/>
    <cellStyle name="Normal 38 20 4" xfId="6324"/>
    <cellStyle name="Normal 38 20 5" xfId="7811"/>
    <cellStyle name="Normal 38 20 6" xfId="9256"/>
    <cellStyle name="Normal 38 21" xfId="1509"/>
    <cellStyle name="Normal 38 21 2" xfId="3352"/>
    <cellStyle name="Normal 38 21 3" xfId="4880"/>
    <cellStyle name="Normal 38 21 4" xfId="6367"/>
    <cellStyle name="Normal 38 21 5" xfId="7854"/>
    <cellStyle name="Normal 38 21 6" xfId="9299"/>
    <cellStyle name="Normal 38 22" xfId="1553"/>
    <cellStyle name="Normal 38 23" xfId="1598"/>
    <cellStyle name="Normal 38 24" xfId="1643"/>
    <cellStyle name="Normal 38 25" xfId="1688"/>
    <cellStyle name="Normal 38 26" xfId="1733"/>
    <cellStyle name="Normal 38 27" xfId="1778"/>
    <cellStyle name="Normal 38 28" xfId="1823"/>
    <cellStyle name="Normal 38 29" xfId="1868"/>
    <cellStyle name="Normal 38 3" xfId="828"/>
    <cellStyle name="Normal 38 3 2" xfId="2671"/>
    <cellStyle name="Normal 38 3 3" xfId="4199"/>
    <cellStyle name="Normal 38 3 4" xfId="5686"/>
    <cellStyle name="Normal 38 3 5" xfId="7173"/>
    <cellStyle name="Normal 38 3 6" xfId="8618"/>
    <cellStyle name="Normal 38 30" xfId="3451"/>
    <cellStyle name="Normal 38 31" xfId="4896"/>
    <cellStyle name="Normal 38 32" xfId="6383"/>
    <cellStyle name="Normal 38 33" xfId="8136"/>
    <cellStyle name="Normal 38 34" xfId="10182"/>
    <cellStyle name="Normal 38 35" xfId="10388"/>
    <cellStyle name="Normal 38 4" xfId="862"/>
    <cellStyle name="Normal 38 4 2" xfId="2705"/>
    <cellStyle name="Normal 38 4 3" xfId="4233"/>
    <cellStyle name="Normal 38 4 4" xfId="5720"/>
    <cellStyle name="Normal 38 4 5" xfId="7207"/>
    <cellStyle name="Normal 38 4 6" xfId="8652"/>
    <cellStyle name="Normal 38 5" xfId="896"/>
    <cellStyle name="Normal 38 5 2" xfId="2739"/>
    <cellStyle name="Normal 38 5 3" xfId="4267"/>
    <cellStyle name="Normal 38 5 4" xfId="5754"/>
    <cellStyle name="Normal 38 5 5" xfId="7241"/>
    <cellStyle name="Normal 38 5 6" xfId="8686"/>
    <cellStyle name="Normal 38 6" xfId="930"/>
    <cellStyle name="Normal 38 6 2" xfId="2773"/>
    <cellStyle name="Normal 38 6 3" xfId="4301"/>
    <cellStyle name="Normal 38 6 4" xfId="5788"/>
    <cellStyle name="Normal 38 6 5" xfId="7275"/>
    <cellStyle name="Normal 38 6 6" xfId="8720"/>
    <cellStyle name="Normal 38 7" xfId="964"/>
    <cellStyle name="Normal 38 7 2" xfId="2807"/>
    <cellStyle name="Normal 38 7 3" xfId="4335"/>
    <cellStyle name="Normal 38 7 4" xfId="5822"/>
    <cellStyle name="Normal 38 7 5" xfId="7309"/>
    <cellStyle name="Normal 38 7 6" xfId="8754"/>
    <cellStyle name="Normal 38 8" xfId="998"/>
    <cellStyle name="Normal 38 8 2" xfId="2841"/>
    <cellStyle name="Normal 38 8 3" xfId="4369"/>
    <cellStyle name="Normal 38 8 4" xfId="5856"/>
    <cellStyle name="Normal 38 8 5" xfId="7343"/>
    <cellStyle name="Normal 38 8 6" xfId="8788"/>
    <cellStyle name="Normal 38 9" xfId="1035"/>
    <cellStyle name="Normal 38 9 2" xfId="2878"/>
    <cellStyle name="Normal 38 9 3" xfId="4406"/>
    <cellStyle name="Normal 38 9 4" xfId="5893"/>
    <cellStyle name="Normal 38 9 5" xfId="7380"/>
    <cellStyle name="Normal 38 9 6" xfId="8825"/>
    <cellStyle name="Normal 39" xfId="9980"/>
    <cellStyle name="Normal 39 10" xfId="1073"/>
    <cellStyle name="Normal 39 10 2" xfId="2916"/>
    <cellStyle name="Normal 39 10 3" xfId="4444"/>
    <cellStyle name="Normal 39 10 4" xfId="5931"/>
    <cellStyle name="Normal 39 10 5" xfId="7418"/>
    <cellStyle name="Normal 39 10 6" xfId="8863"/>
    <cellStyle name="Normal 39 11" xfId="1110"/>
    <cellStyle name="Normal 39 11 2" xfId="2953"/>
    <cellStyle name="Normal 39 11 3" xfId="4481"/>
    <cellStyle name="Normal 39 11 4" xfId="5968"/>
    <cellStyle name="Normal 39 11 5" xfId="7455"/>
    <cellStyle name="Normal 39 11 6" xfId="8900"/>
    <cellStyle name="Normal 39 12" xfId="1147"/>
    <cellStyle name="Normal 39 12 2" xfId="2990"/>
    <cellStyle name="Normal 39 12 3" xfId="4518"/>
    <cellStyle name="Normal 39 12 4" xfId="6005"/>
    <cellStyle name="Normal 39 12 5" xfId="7492"/>
    <cellStyle name="Normal 39 12 6" xfId="8937"/>
    <cellStyle name="Normal 39 13" xfId="1184"/>
    <cellStyle name="Normal 39 13 2" xfId="3027"/>
    <cellStyle name="Normal 39 13 3" xfId="4555"/>
    <cellStyle name="Normal 39 13 4" xfId="6042"/>
    <cellStyle name="Normal 39 13 5" xfId="7529"/>
    <cellStyle name="Normal 39 13 6" xfId="8974"/>
    <cellStyle name="Normal 39 14" xfId="1221"/>
    <cellStyle name="Normal 39 14 2" xfId="3064"/>
    <cellStyle name="Normal 39 14 3" xfId="4592"/>
    <cellStyle name="Normal 39 14 4" xfId="6079"/>
    <cellStyle name="Normal 39 14 5" xfId="7566"/>
    <cellStyle name="Normal 39 14 6" xfId="9011"/>
    <cellStyle name="Normal 39 15" xfId="1259"/>
    <cellStyle name="Normal 39 15 2" xfId="3102"/>
    <cellStyle name="Normal 39 15 3" xfId="4630"/>
    <cellStyle name="Normal 39 15 4" xfId="6117"/>
    <cellStyle name="Normal 39 15 5" xfId="7604"/>
    <cellStyle name="Normal 39 15 6" xfId="9049"/>
    <cellStyle name="Normal 39 16" xfId="1297"/>
    <cellStyle name="Normal 39 16 2" xfId="3140"/>
    <cellStyle name="Normal 39 16 3" xfId="4668"/>
    <cellStyle name="Normal 39 16 4" xfId="6155"/>
    <cellStyle name="Normal 39 16 5" xfId="7642"/>
    <cellStyle name="Normal 39 16 6" xfId="9087"/>
    <cellStyle name="Normal 39 17" xfId="1338"/>
    <cellStyle name="Normal 39 17 2" xfId="3181"/>
    <cellStyle name="Normal 39 17 3" xfId="4709"/>
    <cellStyle name="Normal 39 17 4" xfId="6196"/>
    <cellStyle name="Normal 39 17 5" xfId="7683"/>
    <cellStyle name="Normal 39 17 6" xfId="9128"/>
    <cellStyle name="Normal 39 18" xfId="1381"/>
    <cellStyle name="Normal 39 18 2" xfId="3224"/>
    <cellStyle name="Normal 39 18 3" xfId="4752"/>
    <cellStyle name="Normal 39 18 4" xfId="6239"/>
    <cellStyle name="Normal 39 18 5" xfId="7726"/>
    <cellStyle name="Normal 39 18 6" xfId="9171"/>
    <cellStyle name="Normal 39 19" xfId="1424"/>
    <cellStyle name="Normal 39 19 2" xfId="3267"/>
    <cellStyle name="Normal 39 19 3" xfId="4795"/>
    <cellStyle name="Normal 39 19 4" xfId="6282"/>
    <cellStyle name="Normal 39 19 5" xfId="7769"/>
    <cellStyle name="Normal 39 19 6" xfId="9214"/>
    <cellStyle name="Normal 39 2" xfId="795"/>
    <cellStyle name="Normal 39 2 2" xfId="2638"/>
    <cellStyle name="Normal 39 2 3" xfId="4166"/>
    <cellStyle name="Normal 39 2 4" xfId="5653"/>
    <cellStyle name="Normal 39 2 5" xfId="7140"/>
    <cellStyle name="Normal 39 2 6" xfId="8585"/>
    <cellStyle name="Normal 39 20" xfId="1467"/>
    <cellStyle name="Normal 39 20 2" xfId="3310"/>
    <cellStyle name="Normal 39 20 3" xfId="4838"/>
    <cellStyle name="Normal 39 20 4" xfId="6325"/>
    <cellStyle name="Normal 39 20 5" xfId="7812"/>
    <cellStyle name="Normal 39 20 6" xfId="9257"/>
    <cellStyle name="Normal 39 21" xfId="1510"/>
    <cellStyle name="Normal 39 21 2" xfId="3353"/>
    <cellStyle name="Normal 39 21 3" xfId="4881"/>
    <cellStyle name="Normal 39 21 4" xfId="6368"/>
    <cellStyle name="Normal 39 21 5" xfId="7855"/>
    <cellStyle name="Normal 39 21 6" xfId="9300"/>
    <cellStyle name="Normal 39 22" xfId="1554"/>
    <cellStyle name="Normal 39 23" xfId="1599"/>
    <cellStyle name="Normal 39 24" xfId="1644"/>
    <cellStyle name="Normal 39 25" xfId="1689"/>
    <cellStyle name="Normal 39 26" xfId="1734"/>
    <cellStyle name="Normal 39 27" xfId="1779"/>
    <cellStyle name="Normal 39 28" xfId="1824"/>
    <cellStyle name="Normal 39 29" xfId="1869"/>
    <cellStyle name="Normal 39 3" xfId="829"/>
    <cellStyle name="Normal 39 3 2" xfId="2672"/>
    <cellStyle name="Normal 39 3 3" xfId="4200"/>
    <cellStyle name="Normal 39 3 4" xfId="5687"/>
    <cellStyle name="Normal 39 3 5" xfId="7174"/>
    <cellStyle name="Normal 39 3 6" xfId="8619"/>
    <cellStyle name="Normal 39 30" xfId="3408"/>
    <cellStyle name="Normal 39 31" xfId="5205"/>
    <cellStyle name="Normal 39 32" xfId="6692"/>
    <cellStyle name="Normal 39 33" xfId="8096"/>
    <cellStyle name="Normal 39 34" xfId="10185"/>
    <cellStyle name="Normal 39 35" xfId="10391"/>
    <cellStyle name="Normal 39 4" xfId="863"/>
    <cellStyle name="Normal 39 4 2" xfId="2706"/>
    <cellStyle name="Normal 39 4 3" xfId="4234"/>
    <cellStyle name="Normal 39 4 4" xfId="5721"/>
    <cellStyle name="Normal 39 4 5" xfId="7208"/>
    <cellStyle name="Normal 39 4 6" xfId="8653"/>
    <cellStyle name="Normal 39 5" xfId="897"/>
    <cellStyle name="Normal 39 5 2" xfId="2740"/>
    <cellStyle name="Normal 39 5 3" xfId="4268"/>
    <cellStyle name="Normal 39 5 4" xfId="5755"/>
    <cellStyle name="Normal 39 5 5" xfId="7242"/>
    <cellStyle name="Normal 39 5 6" xfId="8687"/>
    <cellStyle name="Normal 39 6" xfId="931"/>
    <cellStyle name="Normal 39 6 2" xfId="2774"/>
    <cellStyle name="Normal 39 6 3" xfId="4302"/>
    <cellStyle name="Normal 39 6 4" xfId="5789"/>
    <cellStyle name="Normal 39 6 5" xfId="7276"/>
    <cellStyle name="Normal 39 6 6" xfId="8721"/>
    <cellStyle name="Normal 39 7" xfId="965"/>
    <cellStyle name="Normal 39 7 2" xfId="2808"/>
    <cellStyle name="Normal 39 7 3" xfId="4336"/>
    <cellStyle name="Normal 39 7 4" xfId="5823"/>
    <cellStyle name="Normal 39 7 5" xfId="7310"/>
    <cellStyle name="Normal 39 7 6" xfId="8755"/>
    <cellStyle name="Normal 39 8" xfId="999"/>
    <cellStyle name="Normal 39 8 2" xfId="2842"/>
    <cellStyle name="Normal 39 8 3" xfId="4370"/>
    <cellStyle name="Normal 39 8 4" xfId="5857"/>
    <cellStyle name="Normal 39 8 5" xfId="7344"/>
    <cellStyle name="Normal 39 8 6" xfId="8789"/>
    <cellStyle name="Normal 39 9" xfId="1036"/>
    <cellStyle name="Normal 39 9 2" xfId="2879"/>
    <cellStyle name="Normal 39 9 3" xfId="4407"/>
    <cellStyle name="Normal 39 9 4" xfId="5894"/>
    <cellStyle name="Normal 39 9 5" xfId="7381"/>
    <cellStyle name="Normal 39 9 6" xfId="8826"/>
    <cellStyle name="Normal 4" xfId="44"/>
    <cellStyle name="Normal 4 10" xfId="146"/>
    <cellStyle name="Normal 4 10 2" xfId="1989"/>
    <cellStyle name="Normal 4 10 3" xfId="3525"/>
    <cellStyle name="Normal 4 10 4" xfId="5010"/>
    <cellStyle name="Normal 4 10 5" xfId="6497"/>
    <cellStyle name="Normal 4 10 6" xfId="7933"/>
    <cellStyle name="Normal 4 10 7" xfId="9818"/>
    <cellStyle name="Normal 4 11" xfId="156"/>
    <cellStyle name="Normal 4 11 2" xfId="1999"/>
    <cellStyle name="Normal 4 11 3" xfId="3391"/>
    <cellStyle name="Normal 4 11 4" xfId="5188"/>
    <cellStyle name="Normal 4 11 5" xfId="6675"/>
    <cellStyle name="Normal 4 11 6" xfId="8084"/>
    <cellStyle name="Normal 4 12" xfId="166"/>
    <cellStyle name="Normal 4 12 2" xfId="2009"/>
    <cellStyle name="Normal 4 12 3" xfId="3543"/>
    <cellStyle name="Normal 4 12 4" xfId="5052"/>
    <cellStyle name="Normal 4 12 5" xfId="6539"/>
    <cellStyle name="Normal 4 12 6" xfId="7968"/>
    <cellStyle name="Normal 4 13" xfId="182"/>
    <cellStyle name="Normal 4 13 2" xfId="2025"/>
    <cellStyle name="Normal 4 13 3" xfId="3476"/>
    <cellStyle name="Normal 4 13 4" xfId="4961"/>
    <cellStyle name="Normal 4 13 5" xfId="6448"/>
    <cellStyle name="Normal 4 13 6" xfId="7891"/>
    <cellStyle name="Normal 4 14" xfId="198"/>
    <cellStyle name="Normal 4 14 2" xfId="2041"/>
    <cellStyle name="Normal 4 14 3" xfId="3386"/>
    <cellStyle name="Normal 4 14 4" xfId="5183"/>
    <cellStyle name="Normal 4 14 5" xfId="6670"/>
    <cellStyle name="Normal 4 14 6" xfId="8079"/>
    <cellStyle name="Normal 4 15" xfId="214"/>
    <cellStyle name="Normal 4 15 2" xfId="2057"/>
    <cellStyle name="Normal 4 15 3" xfId="3606"/>
    <cellStyle name="Normal 4 15 4" xfId="5091"/>
    <cellStyle name="Normal 4 15 5" xfId="6578"/>
    <cellStyle name="Normal 4 15 6" xfId="8001"/>
    <cellStyle name="Normal 4 16" xfId="230"/>
    <cellStyle name="Normal 4 16 2" xfId="2073"/>
    <cellStyle name="Normal 4 16 3" xfId="3497"/>
    <cellStyle name="Normal 4 16 4" xfId="4999"/>
    <cellStyle name="Normal 4 16 5" xfId="6486"/>
    <cellStyle name="Normal 4 16 6" xfId="7922"/>
    <cellStyle name="Normal 4 17" xfId="246"/>
    <cellStyle name="Normal 4 17 2" xfId="2089"/>
    <cellStyle name="Normal 4 17 3" xfId="3468"/>
    <cellStyle name="Normal 4 17 4" xfId="4953"/>
    <cellStyle name="Normal 4 17 5" xfId="6440"/>
    <cellStyle name="Normal 4 17 6" xfId="7883"/>
    <cellStyle name="Normal 4 18" xfId="262"/>
    <cellStyle name="Normal 4 18 2" xfId="2105"/>
    <cellStyle name="Normal 4 18 3" xfId="3378"/>
    <cellStyle name="Normal 4 18 4" xfId="5175"/>
    <cellStyle name="Normal 4 18 5" xfId="6662"/>
    <cellStyle name="Normal 4 18 6" xfId="8071"/>
    <cellStyle name="Normal 4 19" xfId="278"/>
    <cellStyle name="Normal 4 19 2" xfId="2121"/>
    <cellStyle name="Normal 4 19 3" xfId="3598"/>
    <cellStyle name="Normal 4 19 4" xfId="5083"/>
    <cellStyle name="Normal 4 19 5" xfId="6570"/>
    <cellStyle name="Normal 4 19 6" xfId="7993"/>
    <cellStyle name="Normal 4 2" xfId="74"/>
    <cellStyle name="Normal 4 2 2" xfId="1922"/>
    <cellStyle name="Normal 4 2 2 10" xfId="10249"/>
    <cellStyle name="Normal 4 2 2 2" xfId="1935"/>
    <cellStyle name="Normal 4 2 2 3" xfId="3444"/>
    <cellStyle name="Normal 4 2 2 4" xfId="4928"/>
    <cellStyle name="Normal 4 2 2 5" xfId="6415"/>
    <cellStyle name="Normal 4 2 2 6" xfId="8132"/>
    <cellStyle name="Normal 4 2 2 7" xfId="9474"/>
    <cellStyle name="Normal 4 2 2 7 2" xfId="9901"/>
    <cellStyle name="Normal 4 2 2 7 3" xfId="10109"/>
    <cellStyle name="Normal 4 2 2 7 4" xfId="10315"/>
    <cellStyle name="Normal 4 2 2 8" xfId="9835"/>
    <cellStyle name="Normal 4 2 2 8 2" xfId="10452"/>
    <cellStyle name="Normal 4 2 2 9" xfId="10043"/>
    <cellStyle name="Normal 4 2 3" xfId="3445"/>
    <cellStyle name="Normal 4 2 3 2" xfId="9477"/>
    <cellStyle name="Normal 4 2 3 2 2" xfId="9904"/>
    <cellStyle name="Normal 4 2 3 2 3" xfId="10112"/>
    <cellStyle name="Normal 4 2 3 2 4" xfId="10318"/>
    <cellStyle name="Normal 4 2 3 3" xfId="9838"/>
    <cellStyle name="Normal 4 2 3 3 2" xfId="10453"/>
    <cellStyle name="Normal 4 2 3 4" xfId="10046"/>
    <cellStyle name="Normal 4 2 3 5" xfId="10252"/>
    <cellStyle name="Normal 4 2 4" xfId="5019"/>
    <cellStyle name="Normal 4 2 4 2" xfId="9479"/>
    <cellStyle name="Normal 4 2 4 2 2" xfId="9906"/>
    <cellStyle name="Normal 4 2 4 2 3" xfId="10114"/>
    <cellStyle name="Normal 4 2 4 2 4" xfId="10320"/>
    <cellStyle name="Normal 4 2 4 3" xfId="9840"/>
    <cellStyle name="Normal 4 2 4 3 2" xfId="10454"/>
    <cellStyle name="Normal 4 2 4 4" xfId="10048"/>
    <cellStyle name="Normal 4 2 4 5" xfId="10254"/>
    <cellStyle name="Normal 4 2 5" xfId="6506"/>
    <cellStyle name="Normal 4 2 5 2" xfId="9483"/>
    <cellStyle name="Normal 4 2 5 2 2" xfId="9910"/>
    <cellStyle name="Normal 4 2 5 2 3" xfId="10118"/>
    <cellStyle name="Normal 4 2 5 2 4" xfId="10324"/>
    <cellStyle name="Normal 4 2 5 3" xfId="9844"/>
    <cellStyle name="Normal 4 2 5 3 2" xfId="10455"/>
    <cellStyle name="Normal 4 2 5 4" xfId="10052"/>
    <cellStyle name="Normal 4 2 5 5" xfId="10258"/>
    <cellStyle name="Normal 4 2 6" xfId="8133"/>
    <cellStyle name="Normal 4 2 6 2" xfId="9488"/>
    <cellStyle name="Normal 4 2 6 2 2" xfId="9915"/>
    <cellStyle name="Normal 4 2 6 2 3" xfId="10123"/>
    <cellStyle name="Normal 4 2 6 2 4" xfId="10329"/>
    <cellStyle name="Normal 4 2 6 3" xfId="9849"/>
    <cellStyle name="Normal 4 2 6 3 2" xfId="10456"/>
    <cellStyle name="Normal 4 2 6 4" xfId="10057"/>
    <cellStyle name="Normal 4 2 6 5" xfId="10263"/>
    <cellStyle name="Normal 4 2 7" xfId="92"/>
    <cellStyle name="Normal 4 2 7 2" xfId="10013"/>
    <cellStyle name="Normal 4 2 8" xfId="9766"/>
    <cellStyle name="Normal 4 20" xfId="300"/>
    <cellStyle name="Normal 4 20 2" xfId="2143"/>
    <cellStyle name="Normal 4 20 3" xfId="3550"/>
    <cellStyle name="Normal 4 20 4" xfId="5035"/>
    <cellStyle name="Normal 4 20 5" xfId="6522"/>
    <cellStyle name="Normal 4 20 6" xfId="7951"/>
    <cellStyle name="Normal 4 21" xfId="322"/>
    <cellStyle name="Normal 4 21 2" xfId="2165"/>
    <cellStyle name="Normal 4 21 3" xfId="3693"/>
    <cellStyle name="Normal 4 21 4" xfId="3581"/>
    <cellStyle name="Normal 4 21 5" xfId="5066"/>
    <cellStyle name="Normal 4 21 6" xfId="6598"/>
    <cellStyle name="Normal 4 22" xfId="344"/>
    <cellStyle name="Normal 4 22 2" xfId="2187"/>
    <cellStyle name="Normal 4 22 3" xfId="3715"/>
    <cellStyle name="Normal 4 22 4" xfId="3673"/>
    <cellStyle name="Normal 4 22 5" xfId="5024"/>
    <cellStyle name="Normal 4 22 6" xfId="6556"/>
    <cellStyle name="Normal 4 23" xfId="366"/>
    <cellStyle name="Normal 4 23 2" xfId="2209"/>
    <cellStyle name="Normal 4 23 3" xfId="3737"/>
    <cellStyle name="Normal 4 23 4" xfId="5224"/>
    <cellStyle name="Normal 4 23 5" xfId="6711"/>
    <cellStyle name="Normal 4 23 6" xfId="8156"/>
    <cellStyle name="Normal 4 24" xfId="388"/>
    <cellStyle name="Normal 4 24 2" xfId="2231"/>
    <cellStyle name="Normal 4 24 3" xfId="3759"/>
    <cellStyle name="Normal 4 24 4" xfId="5246"/>
    <cellStyle name="Normal 4 24 5" xfId="6733"/>
    <cellStyle name="Normal 4 24 6" xfId="8178"/>
    <cellStyle name="Normal 4 25" xfId="410"/>
    <cellStyle name="Normal 4 25 2" xfId="2253"/>
    <cellStyle name="Normal 4 25 3" xfId="3781"/>
    <cellStyle name="Normal 4 25 4" xfId="5268"/>
    <cellStyle name="Normal 4 25 5" xfId="6755"/>
    <cellStyle name="Normal 4 25 6" xfId="8200"/>
    <cellStyle name="Normal 4 26" xfId="439"/>
    <cellStyle name="Normal 4 26 2" xfId="2282"/>
    <cellStyle name="Normal 4 26 3" xfId="3810"/>
    <cellStyle name="Normal 4 26 4" xfId="5297"/>
    <cellStyle name="Normal 4 26 5" xfId="6784"/>
    <cellStyle name="Normal 4 26 6" xfId="8229"/>
    <cellStyle name="Normal 4 27" xfId="468"/>
    <cellStyle name="Normal 4 27 2" xfId="2311"/>
    <cellStyle name="Normal 4 27 3" xfId="3839"/>
    <cellStyle name="Normal 4 27 4" xfId="5326"/>
    <cellStyle name="Normal 4 27 5" xfId="6813"/>
    <cellStyle name="Normal 4 27 6" xfId="8258"/>
    <cellStyle name="Normal 4 28" xfId="497"/>
    <cellStyle name="Normal 4 28 2" xfId="2340"/>
    <cellStyle name="Normal 4 28 3" xfId="3868"/>
    <cellStyle name="Normal 4 28 4" xfId="5355"/>
    <cellStyle name="Normal 4 28 5" xfId="6842"/>
    <cellStyle name="Normal 4 28 6" xfId="8287"/>
    <cellStyle name="Normal 4 29" xfId="526"/>
    <cellStyle name="Normal 4 29 2" xfId="2369"/>
    <cellStyle name="Normal 4 29 3" xfId="3897"/>
    <cellStyle name="Normal 4 29 4" xfId="5384"/>
    <cellStyle name="Normal 4 29 5" xfId="6871"/>
    <cellStyle name="Normal 4 29 6" xfId="8316"/>
    <cellStyle name="Normal 4 3" xfId="63"/>
    <cellStyle name="Normal 4 3 2" xfId="1939"/>
    <cellStyle name="Normal 4 3 3" xfId="3576"/>
    <cellStyle name="Normal 4 3 4" xfId="5061"/>
    <cellStyle name="Normal 4 3 5" xfId="6548"/>
    <cellStyle name="Normal 4 3 6" xfId="7977"/>
    <cellStyle name="Normal 4 3 7" xfId="96"/>
    <cellStyle name="Normal 4 3 7 2" xfId="10012"/>
    <cellStyle name="Normal 4 3 8" xfId="9764"/>
    <cellStyle name="Normal 4 30" xfId="555"/>
    <cellStyle name="Normal 4 30 2" xfId="2398"/>
    <cellStyle name="Normal 4 30 3" xfId="3926"/>
    <cellStyle name="Normal 4 30 4" xfId="5413"/>
    <cellStyle name="Normal 4 30 5" xfId="6900"/>
    <cellStyle name="Normal 4 30 6" xfId="8345"/>
    <cellStyle name="Normal 4 31" xfId="584"/>
    <cellStyle name="Normal 4 31 2" xfId="2427"/>
    <cellStyle name="Normal 4 31 3" xfId="3955"/>
    <cellStyle name="Normal 4 31 4" xfId="5442"/>
    <cellStyle name="Normal 4 31 5" xfId="6929"/>
    <cellStyle name="Normal 4 31 6" xfId="8374"/>
    <cellStyle name="Normal 4 32" xfId="614"/>
    <cellStyle name="Normal 4 32 2" xfId="2457"/>
    <cellStyle name="Normal 4 32 3" xfId="3985"/>
    <cellStyle name="Normal 4 32 4" xfId="5472"/>
    <cellStyle name="Normal 4 32 5" xfId="6959"/>
    <cellStyle name="Normal 4 32 6" xfId="8404"/>
    <cellStyle name="Normal 4 33" xfId="644"/>
    <cellStyle name="Normal 4 33 2" xfId="2487"/>
    <cellStyle name="Normal 4 33 3" xfId="4015"/>
    <cellStyle name="Normal 4 33 4" xfId="5502"/>
    <cellStyle name="Normal 4 33 5" xfId="6989"/>
    <cellStyle name="Normal 4 33 6" xfId="8434"/>
    <cellStyle name="Normal 4 34" xfId="674"/>
    <cellStyle name="Normal 4 34 2" xfId="2517"/>
    <cellStyle name="Normal 4 34 3" xfId="4045"/>
    <cellStyle name="Normal 4 34 4" xfId="5532"/>
    <cellStyle name="Normal 4 34 5" xfId="7019"/>
    <cellStyle name="Normal 4 34 6" xfId="8464"/>
    <cellStyle name="Normal 4 35" xfId="704"/>
    <cellStyle name="Normal 4 35 2" xfId="2547"/>
    <cellStyle name="Normal 4 35 3" xfId="4075"/>
    <cellStyle name="Normal 4 35 4" xfId="5562"/>
    <cellStyle name="Normal 4 35 5" xfId="7049"/>
    <cellStyle name="Normal 4 35 6" xfId="8494"/>
    <cellStyle name="Normal 4 36" xfId="734"/>
    <cellStyle name="Normal 4 36 2" xfId="2577"/>
    <cellStyle name="Normal 4 36 3" xfId="4105"/>
    <cellStyle name="Normal 4 36 4" xfId="5592"/>
    <cellStyle name="Normal 4 36 5" xfId="7079"/>
    <cellStyle name="Normal 4 36 6" xfId="8524"/>
    <cellStyle name="Normal 4 37" xfId="764"/>
    <cellStyle name="Normal 4 37 2" xfId="2607"/>
    <cellStyle name="Normal 4 37 3" xfId="4135"/>
    <cellStyle name="Normal 4 37 4" xfId="5622"/>
    <cellStyle name="Normal 4 37 5" xfId="7109"/>
    <cellStyle name="Normal 4 37 6" xfId="8554"/>
    <cellStyle name="Normal 4 38" xfId="798"/>
    <cellStyle name="Normal 4 38 2" xfId="2641"/>
    <cellStyle name="Normal 4 38 3" xfId="4169"/>
    <cellStyle name="Normal 4 38 4" xfId="5656"/>
    <cellStyle name="Normal 4 38 5" xfId="7143"/>
    <cellStyle name="Normal 4 38 6" xfId="8588"/>
    <cellStyle name="Normal 4 39" xfId="832"/>
    <cellStyle name="Normal 4 39 2" xfId="2675"/>
    <cellStyle name="Normal 4 39 3" xfId="4203"/>
    <cellStyle name="Normal 4 39 4" xfId="5690"/>
    <cellStyle name="Normal 4 39 5" xfId="7177"/>
    <cellStyle name="Normal 4 39 6" xfId="8622"/>
    <cellStyle name="Normal 4 4" xfId="100"/>
    <cellStyle name="Normal 4 4 2" xfId="1943"/>
    <cellStyle name="Normal 4 4 3" xfId="3398"/>
    <cellStyle name="Normal 4 4 4" xfId="5195"/>
    <cellStyle name="Normal 4 4 5" xfId="6682"/>
    <cellStyle name="Normal 4 4 6" xfId="8091"/>
    <cellStyle name="Normal 4 4 7" xfId="9778"/>
    <cellStyle name="Normal 4 40" xfId="866"/>
    <cellStyle name="Normal 4 40 2" xfId="2709"/>
    <cellStyle name="Normal 4 40 3" xfId="4237"/>
    <cellStyle name="Normal 4 40 4" xfId="5724"/>
    <cellStyle name="Normal 4 40 5" xfId="7211"/>
    <cellStyle name="Normal 4 40 6" xfId="8656"/>
    <cellStyle name="Normal 4 41" xfId="900"/>
    <cellStyle name="Normal 4 41 2" xfId="2743"/>
    <cellStyle name="Normal 4 41 3" xfId="4271"/>
    <cellStyle name="Normal 4 41 4" xfId="5758"/>
    <cellStyle name="Normal 4 41 5" xfId="7245"/>
    <cellStyle name="Normal 4 41 6" xfId="8690"/>
    <cellStyle name="Normal 4 42" xfId="934"/>
    <cellStyle name="Normal 4 42 2" xfId="2777"/>
    <cellStyle name="Normal 4 42 3" xfId="4305"/>
    <cellStyle name="Normal 4 42 4" xfId="5792"/>
    <cellStyle name="Normal 4 42 5" xfId="7279"/>
    <cellStyle name="Normal 4 42 6" xfId="8724"/>
    <cellStyle name="Normal 4 43" xfId="968"/>
    <cellStyle name="Normal 4 43 2" xfId="2811"/>
    <cellStyle name="Normal 4 43 3" xfId="4339"/>
    <cellStyle name="Normal 4 43 4" xfId="5826"/>
    <cellStyle name="Normal 4 43 5" xfId="7313"/>
    <cellStyle name="Normal 4 43 6" xfId="8758"/>
    <cellStyle name="Normal 4 44" xfId="1005"/>
    <cellStyle name="Normal 4 44 2" xfId="2848"/>
    <cellStyle name="Normal 4 44 3" xfId="4376"/>
    <cellStyle name="Normal 4 44 4" xfId="5863"/>
    <cellStyle name="Normal 4 44 5" xfId="7350"/>
    <cellStyle name="Normal 4 44 6" xfId="8795"/>
    <cellStyle name="Normal 4 45" xfId="1042"/>
    <cellStyle name="Normal 4 45 2" xfId="2885"/>
    <cellStyle name="Normal 4 45 3" xfId="4413"/>
    <cellStyle name="Normal 4 45 4" xfId="5900"/>
    <cellStyle name="Normal 4 45 5" xfId="7387"/>
    <cellStyle name="Normal 4 45 6" xfId="8832"/>
    <cellStyle name="Normal 4 46" xfId="1079"/>
    <cellStyle name="Normal 4 46 2" xfId="2922"/>
    <cellStyle name="Normal 4 46 3" xfId="4450"/>
    <cellStyle name="Normal 4 46 4" xfId="5937"/>
    <cellStyle name="Normal 4 46 5" xfId="7424"/>
    <cellStyle name="Normal 4 46 6" xfId="8869"/>
    <cellStyle name="Normal 4 47" xfId="1116"/>
    <cellStyle name="Normal 4 47 2" xfId="2959"/>
    <cellStyle name="Normal 4 47 3" xfId="4487"/>
    <cellStyle name="Normal 4 47 4" xfId="5974"/>
    <cellStyle name="Normal 4 47 5" xfId="7461"/>
    <cellStyle name="Normal 4 47 6" xfId="8906"/>
    <cellStyle name="Normal 4 48" xfId="1153"/>
    <cellStyle name="Normal 4 48 2" xfId="2996"/>
    <cellStyle name="Normal 4 48 3" xfId="4524"/>
    <cellStyle name="Normal 4 48 4" xfId="6011"/>
    <cellStyle name="Normal 4 48 5" xfId="7498"/>
    <cellStyle name="Normal 4 48 6" xfId="8943"/>
    <cellStyle name="Normal 4 49" xfId="1190"/>
    <cellStyle name="Normal 4 49 2" xfId="3033"/>
    <cellStyle name="Normal 4 49 3" xfId="4561"/>
    <cellStyle name="Normal 4 49 4" xfId="6048"/>
    <cellStyle name="Normal 4 49 5" xfId="7535"/>
    <cellStyle name="Normal 4 49 6" xfId="8980"/>
    <cellStyle name="Normal 4 5" xfId="106"/>
    <cellStyle name="Normal 4 5 2" xfId="1949"/>
    <cellStyle name="Normal 4 5 3" xfId="3411"/>
    <cellStyle name="Normal 4 5 4" xfId="4926"/>
    <cellStyle name="Normal 4 5 5" xfId="6413"/>
    <cellStyle name="Normal 4 5 6" xfId="8099"/>
    <cellStyle name="Normal 4 5 7" xfId="9781"/>
    <cellStyle name="Normal 4 50" xfId="1228"/>
    <cellStyle name="Normal 4 50 2" xfId="3071"/>
    <cellStyle name="Normal 4 50 3" xfId="4599"/>
    <cellStyle name="Normal 4 50 4" xfId="6086"/>
    <cellStyle name="Normal 4 50 5" xfId="7573"/>
    <cellStyle name="Normal 4 50 6" xfId="9018"/>
    <cellStyle name="Normal 4 51" xfId="1266"/>
    <cellStyle name="Normal 4 51 2" xfId="3109"/>
    <cellStyle name="Normal 4 51 3" xfId="4637"/>
    <cellStyle name="Normal 4 51 4" xfId="6124"/>
    <cellStyle name="Normal 4 51 5" xfId="7611"/>
    <cellStyle name="Normal 4 51 6" xfId="9056"/>
    <cellStyle name="Normal 4 52" xfId="1307"/>
    <cellStyle name="Normal 4 52 2" xfId="3150"/>
    <cellStyle name="Normal 4 52 3" xfId="4678"/>
    <cellStyle name="Normal 4 52 4" xfId="6165"/>
    <cellStyle name="Normal 4 52 5" xfId="7652"/>
    <cellStyle name="Normal 4 52 6" xfId="9097"/>
    <cellStyle name="Normal 4 53" xfId="1350"/>
    <cellStyle name="Normal 4 53 2" xfId="3193"/>
    <cellStyle name="Normal 4 53 3" xfId="4721"/>
    <cellStyle name="Normal 4 53 4" xfId="6208"/>
    <cellStyle name="Normal 4 53 5" xfId="7695"/>
    <cellStyle name="Normal 4 53 6" xfId="9140"/>
    <cellStyle name="Normal 4 54" xfId="1393"/>
    <cellStyle name="Normal 4 54 2" xfId="3236"/>
    <cellStyle name="Normal 4 54 3" xfId="4764"/>
    <cellStyle name="Normal 4 54 4" xfId="6251"/>
    <cellStyle name="Normal 4 54 5" xfId="7738"/>
    <cellStyle name="Normal 4 54 6" xfId="9183"/>
    <cellStyle name="Normal 4 55" xfId="1436"/>
    <cellStyle name="Normal 4 55 2" xfId="3279"/>
    <cellStyle name="Normal 4 55 3" xfId="4807"/>
    <cellStyle name="Normal 4 55 4" xfId="6294"/>
    <cellStyle name="Normal 4 55 5" xfId="7781"/>
    <cellStyle name="Normal 4 55 6" xfId="9226"/>
    <cellStyle name="Normal 4 56" xfId="1479"/>
    <cellStyle name="Normal 4 56 2" xfId="3322"/>
    <cellStyle name="Normal 4 56 3" xfId="4850"/>
    <cellStyle name="Normal 4 56 4" xfId="6337"/>
    <cellStyle name="Normal 4 56 5" xfId="7824"/>
    <cellStyle name="Normal 4 56 6" xfId="9269"/>
    <cellStyle name="Normal 4 57" xfId="1523"/>
    <cellStyle name="Normal 4 58" xfId="1568"/>
    <cellStyle name="Normal 4 59" xfId="1613"/>
    <cellStyle name="Normal 4 6" xfId="112"/>
    <cellStyle name="Normal 4 6 2" xfId="1955"/>
    <cellStyle name="Normal 4 6 3" xfId="3485"/>
    <cellStyle name="Normal 4 6 4" xfId="4938"/>
    <cellStyle name="Normal 4 6 5" xfId="6425"/>
    <cellStyle name="Normal 4 6 6" xfId="7868"/>
    <cellStyle name="Normal 4 6 7" xfId="9780"/>
    <cellStyle name="Normal 4 60" xfId="1658"/>
    <cellStyle name="Normal 4 61" xfId="1703"/>
    <cellStyle name="Normal 4 62" xfId="1748"/>
    <cellStyle name="Normal 4 63" xfId="1793"/>
    <cellStyle name="Normal 4 64" xfId="1838"/>
    <cellStyle name="Normal 4 65" xfId="3504"/>
    <cellStyle name="Normal 4 66" xfId="3578"/>
    <cellStyle name="Normal 4 67" xfId="5063"/>
    <cellStyle name="Normal 4 68" xfId="6595"/>
    <cellStyle name="Normal 4 69" xfId="9471"/>
    <cellStyle name="Normal 4 69 2" xfId="9898"/>
    <cellStyle name="Normal 4 69 3" xfId="10106"/>
    <cellStyle name="Normal 4 69 4" xfId="10312"/>
    <cellStyle name="Normal 4 7" xfId="120"/>
    <cellStyle name="Normal 4 7 2" xfId="1963"/>
    <cellStyle name="Normal 4 7 3" xfId="3441"/>
    <cellStyle name="Normal 4 7 4" xfId="4925"/>
    <cellStyle name="Normal 4 7 5" xfId="6412"/>
    <cellStyle name="Normal 4 7 6" xfId="8129"/>
    <cellStyle name="Normal 4 7 7" xfId="9782"/>
    <cellStyle name="Normal 4 70" xfId="84"/>
    <cellStyle name="Normal 4 70 2" xfId="9969"/>
    <cellStyle name="Normal 4 71" xfId="9550"/>
    <cellStyle name="Normal 4 71 2" xfId="10451"/>
    <cellStyle name="Normal 4 72" xfId="9761"/>
    <cellStyle name="Normal 4 73" xfId="9832"/>
    <cellStyle name="Normal 4 74" xfId="10040"/>
    <cellStyle name="Normal 4 75" xfId="10230"/>
    <cellStyle name="Normal 4 76" xfId="10484"/>
    <cellStyle name="Normal 4 8" xfId="128"/>
    <cellStyle name="Normal 4 8 2" xfId="1971"/>
    <cellStyle name="Normal 4 8 3" xfId="3395"/>
    <cellStyle name="Normal 4 8 4" xfId="5192"/>
    <cellStyle name="Normal 4 8 5" xfId="6679"/>
    <cellStyle name="Normal 4 8 6" xfId="8088"/>
    <cellStyle name="Normal 4 8 7" xfId="9786"/>
    <cellStyle name="Normal 4 9" xfId="137"/>
    <cellStyle name="Normal 4 9 2" xfId="1980"/>
    <cellStyle name="Normal 4 9 3" xfId="3616"/>
    <cellStyle name="Normal 4 9 4" xfId="5101"/>
    <cellStyle name="Normal 4 9 5" xfId="6588"/>
    <cellStyle name="Normal 4 9 6" xfId="8011"/>
    <cellStyle name="Normal 4 9 7" xfId="9790"/>
    <cellStyle name="Normal 4_Sales Revenue" xfId="9806"/>
    <cellStyle name="Normal 40" xfId="9983"/>
    <cellStyle name="Normal 40 10" xfId="1298"/>
    <cellStyle name="Normal 40 10 2" xfId="3141"/>
    <cellStyle name="Normal 40 10 3" xfId="4669"/>
    <cellStyle name="Normal 40 10 4" xfId="6156"/>
    <cellStyle name="Normal 40 10 5" xfId="7643"/>
    <cellStyle name="Normal 40 10 6" xfId="9088"/>
    <cellStyle name="Normal 40 11" xfId="1339"/>
    <cellStyle name="Normal 40 11 2" xfId="3182"/>
    <cellStyle name="Normal 40 11 3" xfId="4710"/>
    <cellStyle name="Normal 40 11 4" xfId="6197"/>
    <cellStyle name="Normal 40 11 5" xfId="7684"/>
    <cellStyle name="Normal 40 11 6" xfId="9129"/>
    <cellStyle name="Normal 40 12" xfId="1382"/>
    <cellStyle name="Normal 40 12 2" xfId="3225"/>
    <cellStyle name="Normal 40 12 3" xfId="4753"/>
    <cellStyle name="Normal 40 12 4" xfId="6240"/>
    <cellStyle name="Normal 40 12 5" xfId="7727"/>
    <cellStyle name="Normal 40 12 6" xfId="9172"/>
    <cellStyle name="Normal 40 13" xfId="1425"/>
    <cellStyle name="Normal 40 13 2" xfId="3268"/>
    <cellStyle name="Normal 40 13 3" xfId="4796"/>
    <cellStyle name="Normal 40 13 4" xfId="6283"/>
    <cellStyle name="Normal 40 13 5" xfId="7770"/>
    <cellStyle name="Normal 40 13 6" xfId="9215"/>
    <cellStyle name="Normal 40 14" xfId="1468"/>
    <cellStyle name="Normal 40 14 2" xfId="3311"/>
    <cellStyle name="Normal 40 14 3" xfId="4839"/>
    <cellStyle name="Normal 40 14 4" xfId="6326"/>
    <cellStyle name="Normal 40 14 5" xfId="7813"/>
    <cellStyle name="Normal 40 14 6" xfId="9258"/>
    <cellStyle name="Normal 40 15" xfId="1511"/>
    <cellStyle name="Normal 40 15 2" xfId="3354"/>
    <cellStyle name="Normal 40 15 3" xfId="4882"/>
    <cellStyle name="Normal 40 15 4" xfId="6369"/>
    <cellStyle name="Normal 40 15 5" xfId="7856"/>
    <cellStyle name="Normal 40 15 6" xfId="9301"/>
    <cellStyle name="Normal 40 16" xfId="1555"/>
    <cellStyle name="Normal 40 17" xfId="1600"/>
    <cellStyle name="Normal 40 18" xfId="1645"/>
    <cellStyle name="Normal 40 19" xfId="1690"/>
    <cellStyle name="Normal 40 2" xfId="1000"/>
    <cellStyle name="Normal 40 2 2" xfId="2843"/>
    <cellStyle name="Normal 40 2 3" xfId="4371"/>
    <cellStyle name="Normal 40 2 4" xfId="5858"/>
    <cellStyle name="Normal 40 2 5" xfId="7345"/>
    <cellStyle name="Normal 40 2 6" xfId="8790"/>
    <cellStyle name="Normal 40 20" xfId="1735"/>
    <cellStyle name="Normal 40 21" xfId="1780"/>
    <cellStyle name="Normal 40 22" xfId="1825"/>
    <cellStyle name="Normal 40 23" xfId="1870"/>
    <cellStyle name="Normal 40 24" xfId="3635"/>
    <cellStyle name="Normal 40 25" xfId="5160"/>
    <cellStyle name="Normal 40 26" xfId="6647"/>
    <cellStyle name="Normal 40 27" xfId="8056"/>
    <cellStyle name="Normal 40 28" xfId="10188"/>
    <cellStyle name="Normal 40 29" xfId="10394"/>
    <cellStyle name="Normal 40 3" xfId="1037"/>
    <cellStyle name="Normal 40 3 2" xfId="2880"/>
    <cellStyle name="Normal 40 3 3" xfId="4408"/>
    <cellStyle name="Normal 40 3 4" xfId="5895"/>
    <cellStyle name="Normal 40 3 5" xfId="7382"/>
    <cellStyle name="Normal 40 3 6" xfId="8827"/>
    <cellStyle name="Normal 40 4" xfId="1074"/>
    <cellStyle name="Normal 40 4 2" xfId="2917"/>
    <cellStyle name="Normal 40 4 3" xfId="4445"/>
    <cellStyle name="Normal 40 4 4" xfId="5932"/>
    <cellStyle name="Normal 40 4 5" xfId="7419"/>
    <cellStyle name="Normal 40 4 6" xfId="8864"/>
    <cellStyle name="Normal 40 5" xfId="1111"/>
    <cellStyle name="Normal 40 5 2" xfId="2954"/>
    <cellStyle name="Normal 40 5 3" xfId="4482"/>
    <cellStyle name="Normal 40 5 4" xfId="5969"/>
    <cellStyle name="Normal 40 5 5" xfId="7456"/>
    <cellStyle name="Normal 40 5 6" xfId="8901"/>
    <cellStyle name="Normal 40 6" xfId="1148"/>
    <cellStyle name="Normal 40 6 2" xfId="2991"/>
    <cellStyle name="Normal 40 6 3" xfId="4519"/>
    <cellStyle name="Normal 40 6 4" xfId="6006"/>
    <cellStyle name="Normal 40 6 5" xfId="7493"/>
    <cellStyle name="Normal 40 6 6" xfId="8938"/>
    <cellStyle name="Normal 40 7" xfId="1185"/>
    <cellStyle name="Normal 40 7 2" xfId="3028"/>
    <cellStyle name="Normal 40 7 3" xfId="4556"/>
    <cellStyle name="Normal 40 7 4" xfId="6043"/>
    <cellStyle name="Normal 40 7 5" xfId="7530"/>
    <cellStyle name="Normal 40 7 6" xfId="8975"/>
    <cellStyle name="Normal 40 8" xfId="1222"/>
    <cellStyle name="Normal 40 8 2" xfId="3065"/>
    <cellStyle name="Normal 40 8 3" xfId="4593"/>
    <cellStyle name="Normal 40 8 4" xfId="6080"/>
    <cellStyle name="Normal 40 8 5" xfId="7567"/>
    <cellStyle name="Normal 40 8 6" xfId="9012"/>
    <cellStyle name="Normal 40 9" xfId="1260"/>
    <cellStyle name="Normal 40 9 2" xfId="3103"/>
    <cellStyle name="Normal 40 9 3" xfId="4631"/>
    <cellStyle name="Normal 40 9 4" xfId="6118"/>
    <cellStyle name="Normal 40 9 5" xfId="7605"/>
    <cellStyle name="Normal 40 9 6" xfId="9050"/>
    <cellStyle name="Normal 41" xfId="9984"/>
    <cellStyle name="Normal 41 10" xfId="1299"/>
    <cellStyle name="Normal 41 10 2" xfId="3142"/>
    <cellStyle name="Normal 41 10 3" xfId="4670"/>
    <cellStyle name="Normal 41 10 4" xfId="6157"/>
    <cellStyle name="Normal 41 10 5" xfId="7644"/>
    <cellStyle name="Normal 41 10 6" xfId="9089"/>
    <cellStyle name="Normal 41 11" xfId="1340"/>
    <cellStyle name="Normal 41 11 2" xfId="3183"/>
    <cellStyle name="Normal 41 11 3" xfId="4711"/>
    <cellStyle name="Normal 41 11 4" xfId="6198"/>
    <cellStyle name="Normal 41 11 5" xfId="7685"/>
    <cellStyle name="Normal 41 11 6" xfId="9130"/>
    <cellStyle name="Normal 41 12" xfId="1383"/>
    <cellStyle name="Normal 41 12 2" xfId="3226"/>
    <cellStyle name="Normal 41 12 3" xfId="4754"/>
    <cellStyle name="Normal 41 12 4" xfId="6241"/>
    <cellStyle name="Normal 41 12 5" xfId="7728"/>
    <cellStyle name="Normal 41 12 6" xfId="9173"/>
    <cellStyle name="Normal 41 13" xfId="1426"/>
    <cellStyle name="Normal 41 13 2" xfId="3269"/>
    <cellStyle name="Normal 41 13 3" xfId="4797"/>
    <cellStyle name="Normal 41 13 4" xfId="6284"/>
    <cellStyle name="Normal 41 13 5" xfId="7771"/>
    <cellStyle name="Normal 41 13 6" xfId="9216"/>
    <cellStyle name="Normal 41 14" xfId="1469"/>
    <cellStyle name="Normal 41 14 2" xfId="3312"/>
    <cellStyle name="Normal 41 14 3" xfId="4840"/>
    <cellStyle name="Normal 41 14 4" xfId="6327"/>
    <cellStyle name="Normal 41 14 5" xfId="7814"/>
    <cellStyle name="Normal 41 14 6" xfId="9259"/>
    <cellStyle name="Normal 41 15" xfId="1512"/>
    <cellStyle name="Normal 41 15 2" xfId="3355"/>
    <cellStyle name="Normal 41 15 3" xfId="4883"/>
    <cellStyle name="Normal 41 15 4" xfId="6370"/>
    <cellStyle name="Normal 41 15 5" xfId="7857"/>
    <cellStyle name="Normal 41 15 6" xfId="9302"/>
    <cellStyle name="Normal 41 16" xfId="1556"/>
    <cellStyle name="Normal 41 17" xfId="1601"/>
    <cellStyle name="Normal 41 18" xfId="1646"/>
    <cellStyle name="Normal 41 19" xfId="1691"/>
    <cellStyle name="Normal 41 2" xfId="1001"/>
    <cellStyle name="Normal 41 2 2" xfId="2844"/>
    <cellStyle name="Normal 41 2 3" xfId="4372"/>
    <cellStyle name="Normal 41 2 4" xfId="5859"/>
    <cellStyle name="Normal 41 2 5" xfId="7346"/>
    <cellStyle name="Normal 41 2 6" xfId="8791"/>
    <cellStyle name="Normal 41 20" xfId="1736"/>
    <cellStyle name="Normal 41 21" xfId="1781"/>
    <cellStyle name="Normal 41 22" xfId="1826"/>
    <cellStyle name="Normal 41 23" xfId="1871"/>
    <cellStyle name="Normal 41 24" xfId="3590"/>
    <cellStyle name="Normal 41 25" xfId="5115"/>
    <cellStyle name="Normal 41 26" xfId="6602"/>
    <cellStyle name="Normal 41 27" xfId="8018"/>
    <cellStyle name="Normal 41 28" xfId="10189"/>
    <cellStyle name="Normal 41 29" xfId="10395"/>
    <cellStyle name="Normal 41 3" xfId="1038"/>
    <cellStyle name="Normal 41 3 2" xfId="2881"/>
    <cellStyle name="Normal 41 3 3" xfId="4409"/>
    <cellStyle name="Normal 41 3 4" xfId="5896"/>
    <cellStyle name="Normal 41 3 5" xfId="7383"/>
    <cellStyle name="Normal 41 3 6" xfId="8828"/>
    <cellStyle name="Normal 41 4" xfId="1075"/>
    <cellStyle name="Normal 41 4 2" xfId="2918"/>
    <cellStyle name="Normal 41 4 3" xfId="4446"/>
    <cellStyle name="Normal 41 4 4" xfId="5933"/>
    <cellStyle name="Normal 41 4 5" xfId="7420"/>
    <cellStyle name="Normal 41 4 6" xfId="8865"/>
    <cellStyle name="Normal 41 5" xfId="1112"/>
    <cellStyle name="Normal 41 5 2" xfId="2955"/>
    <cellStyle name="Normal 41 5 3" xfId="4483"/>
    <cellStyle name="Normal 41 5 4" xfId="5970"/>
    <cellStyle name="Normal 41 5 5" xfId="7457"/>
    <cellStyle name="Normal 41 5 6" xfId="8902"/>
    <cellStyle name="Normal 41 6" xfId="1149"/>
    <cellStyle name="Normal 41 6 2" xfId="2992"/>
    <cellStyle name="Normal 41 6 3" xfId="4520"/>
    <cellStyle name="Normal 41 6 4" xfId="6007"/>
    <cellStyle name="Normal 41 6 5" xfId="7494"/>
    <cellStyle name="Normal 41 6 6" xfId="8939"/>
    <cellStyle name="Normal 41 7" xfId="1186"/>
    <cellStyle name="Normal 41 7 2" xfId="3029"/>
    <cellStyle name="Normal 41 7 3" xfId="4557"/>
    <cellStyle name="Normal 41 7 4" xfId="6044"/>
    <cellStyle name="Normal 41 7 5" xfId="7531"/>
    <cellStyle name="Normal 41 7 6" xfId="8976"/>
    <cellStyle name="Normal 41 8" xfId="1223"/>
    <cellStyle name="Normal 41 8 2" xfId="3066"/>
    <cellStyle name="Normal 41 8 3" xfId="4594"/>
    <cellStyle name="Normal 41 8 4" xfId="6081"/>
    <cellStyle name="Normal 41 8 5" xfId="7568"/>
    <cellStyle name="Normal 41 8 6" xfId="9013"/>
    <cellStyle name="Normal 41 9" xfId="1261"/>
    <cellStyle name="Normal 41 9 2" xfId="3104"/>
    <cellStyle name="Normal 41 9 3" xfId="4632"/>
    <cellStyle name="Normal 41 9 4" xfId="6119"/>
    <cellStyle name="Normal 41 9 5" xfId="7606"/>
    <cellStyle name="Normal 41 9 6" xfId="9051"/>
    <cellStyle name="Normal 42" xfId="9986"/>
    <cellStyle name="Normal 42 10" xfId="1300"/>
    <cellStyle name="Normal 42 10 2" xfId="3143"/>
    <cellStyle name="Normal 42 10 3" xfId="4671"/>
    <cellStyle name="Normal 42 10 4" xfId="6158"/>
    <cellStyle name="Normal 42 10 5" xfId="7645"/>
    <cellStyle name="Normal 42 10 6" xfId="9090"/>
    <cellStyle name="Normal 42 11" xfId="1341"/>
    <cellStyle name="Normal 42 11 2" xfId="3184"/>
    <cellStyle name="Normal 42 11 3" xfId="4712"/>
    <cellStyle name="Normal 42 11 4" xfId="6199"/>
    <cellStyle name="Normal 42 11 5" xfId="7686"/>
    <cellStyle name="Normal 42 11 6" xfId="9131"/>
    <cellStyle name="Normal 42 12" xfId="1384"/>
    <cellStyle name="Normal 42 12 2" xfId="3227"/>
    <cellStyle name="Normal 42 12 3" xfId="4755"/>
    <cellStyle name="Normal 42 12 4" xfId="6242"/>
    <cellStyle name="Normal 42 12 5" xfId="7729"/>
    <cellStyle name="Normal 42 12 6" xfId="9174"/>
    <cellStyle name="Normal 42 13" xfId="1427"/>
    <cellStyle name="Normal 42 13 2" xfId="3270"/>
    <cellStyle name="Normal 42 13 3" xfId="4798"/>
    <cellStyle name="Normal 42 13 4" xfId="6285"/>
    <cellStyle name="Normal 42 13 5" xfId="7772"/>
    <cellStyle name="Normal 42 13 6" xfId="9217"/>
    <cellStyle name="Normal 42 14" xfId="1470"/>
    <cellStyle name="Normal 42 14 2" xfId="3313"/>
    <cellStyle name="Normal 42 14 3" xfId="4841"/>
    <cellStyle name="Normal 42 14 4" xfId="6328"/>
    <cellStyle name="Normal 42 14 5" xfId="7815"/>
    <cellStyle name="Normal 42 14 6" xfId="9260"/>
    <cellStyle name="Normal 42 15" xfId="1513"/>
    <cellStyle name="Normal 42 15 2" xfId="3356"/>
    <cellStyle name="Normal 42 15 3" xfId="4884"/>
    <cellStyle name="Normal 42 15 4" xfId="6371"/>
    <cellStyle name="Normal 42 15 5" xfId="7858"/>
    <cellStyle name="Normal 42 15 6" xfId="9303"/>
    <cellStyle name="Normal 42 16" xfId="1557"/>
    <cellStyle name="Normal 42 17" xfId="1602"/>
    <cellStyle name="Normal 42 18" xfId="1647"/>
    <cellStyle name="Normal 42 19" xfId="1692"/>
    <cellStyle name="Normal 42 2" xfId="1002"/>
    <cellStyle name="Normal 42 2 2" xfId="2845"/>
    <cellStyle name="Normal 42 2 3" xfId="4373"/>
    <cellStyle name="Normal 42 2 4" xfId="5860"/>
    <cellStyle name="Normal 42 2 5" xfId="7347"/>
    <cellStyle name="Normal 42 2 6" xfId="8792"/>
    <cellStyle name="Normal 42 20" xfId="1737"/>
    <cellStyle name="Normal 42 21" xfId="1782"/>
    <cellStyle name="Normal 42 22" xfId="1827"/>
    <cellStyle name="Normal 42 23" xfId="1872"/>
    <cellStyle name="Normal 42 24" xfId="3545"/>
    <cellStyle name="Normal 42 25" xfId="5070"/>
    <cellStyle name="Normal 42 26" xfId="6557"/>
    <cellStyle name="Normal 42 27" xfId="7980"/>
    <cellStyle name="Normal 42 28" xfId="10191"/>
    <cellStyle name="Normal 42 29" xfId="10397"/>
    <cellStyle name="Normal 42 3" xfId="1039"/>
    <cellStyle name="Normal 42 3 2" xfId="2882"/>
    <cellStyle name="Normal 42 3 3" xfId="4410"/>
    <cellStyle name="Normal 42 3 4" xfId="5897"/>
    <cellStyle name="Normal 42 3 5" xfId="7384"/>
    <cellStyle name="Normal 42 3 6" xfId="8829"/>
    <cellStyle name="Normal 42 4" xfId="1076"/>
    <cellStyle name="Normal 42 4 2" xfId="2919"/>
    <cellStyle name="Normal 42 4 3" xfId="4447"/>
    <cellStyle name="Normal 42 4 4" xfId="5934"/>
    <cellStyle name="Normal 42 4 5" xfId="7421"/>
    <cellStyle name="Normal 42 4 6" xfId="8866"/>
    <cellStyle name="Normal 42 5" xfId="1113"/>
    <cellStyle name="Normal 42 5 2" xfId="2956"/>
    <cellStyle name="Normal 42 5 3" xfId="4484"/>
    <cellStyle name="Normal 42 5 4" xfId="5971"/>
    <cellStyle name="Normal 42 5 5" xfId="7458"/>
    <cellStyle name="Normal 42 5 6" xfId="8903"/>
    <cellStyle name="Normal 42 6" xfId="1150"/>
    <cellStyle name="Normal 42 6 2" xfId="2993"/>
    <cellStyle name="Normal 42 6 3" xfId="4521"/>
    <cellStyle name="Normal 42 6 4" xfId="6008"/>
    <cellStyle name="Normal 42 6 5" xfId="7495"/>
    <cellStyle name="Normal 42 6 6" xfId="8940"/>
    <cellStyle name="Normal 42 7" xfId="1187"/>
    <cellStyle name="Normal 42 7 2" xfId="3030"/>
    <cellStyle name="Normal 42 7 3" xfId="4558"/>
    <cellStyle name="Normal 42 7 4" xfId="6045"/>
    <cellStyle name="Normal 42 7 5" xfId="7532"/>
    <cellStyle name="Normal 42 7 6" xfId="8977"/>
    <cellStyle name="Normal 42 8" xfId="1224"/>
    <cellStyle name="Normal 42 8 2" xfId="3067"/>
    <cellStyle name="Normal 42 8 3" xfId="4595"/>
    <cellStyle name="Normal 42 8 4" xfId="6082"/>
    <cellStyle name="Normal 42 8 5" xfId="7569"/>
    <cellStyle name="Normal 42 8 6" xfId="9014"/>
    <cellStyle name="Normal 42 9" xfId="1262"/>
    <cellStyle name="Normal 42 9 2" xfId="3105"/>
    <cellStyle name="Normal 42 9 3" xfId="4633"/>
    <cellStyle name="Normal 42 9 4" xfId="6120"/>
    <cellStyle name="Normal 42 9 5" xfId="7607"/>
    <cellStyle name="Normal 42 9 6" xfId="9052"/>
    <cellStyle name="Normal 43" xfId="9987"/>
    <cellStyle name="Normal 43 10" xfId="1558"/>
    <cellStyle name="Normal 43 11" xfId="1603"/>
    <cellStyle name="Normal 43 12" xfId="1648"/>
    <cellStyle name="Normal 43 13" xfId="1693"/>
    <cellStyle name="Normal 43 14" xfId="1738"/>
    <cellStyle name="Normal 43 15" xfId="1783"/>
    <cellStyle name="Normal 43 16" xfId="1828"/>
    <cellStyle name="Normal 43 17" xfId="1873"/>
    <cellStyle name="Normal 43 18" xfId="3500"/>
    <cellStyle name="Normal 43 19" xfId="5025"/>
    <cellStyle name="Normal 43 2" xfId="1225"/>
    <cellStyle name="Normal 43 2 2" xfId="3068"/>
    <cellStyle name="Normal 43 2 3" xfId="4596"/>
    <cellStyle name="Normal 43 2 4" xfId="6083"/>
    <cellStyle name="Normal 43 2 5" xfId="7570"/>
    <cellStyle name="Normal 43 2 6" xfId="9015"/>
    <cellStyle name="Normal 43 20" xfId="6512"/>
    <cellStyle name="Normal 43 21" xfId="7941"/>
    <cellStyle name="Normal 43 22" xfId="10192"/>
    <cellStyle name="Normal 43 23" xfId="10398"/>
    <cellStyle name="Normal 43 3" xfId="1263"/>
    <cellStyle name="Normal 43 3 2" xfId="3106"/>
    <cellStyle name="Normal 43 3 3" xfId="4634"/>
    <cellStyle name="Normal 43 3 4" xfId="6121"/>
    <cellStyle name="Normal 43 3 5" xfId="7608"/>
    <cellStyle name="Normal 43 3 6" xfId="9053"/>
    <cellStyle name="Normal 43 4" xfId="1301"/>
    <cellStyle name="Normal 43 4 2" xfId="3144"/>
    <cellStyle name="Normal 43 4 3" xfId="4672"/>
    <cellStyle name="Normal 43 4 4" xfId="6159"/>
    <cellStyle name="Normal 43 4 5" xfId="7646"/>
    <cellStyle name="Normal 43 4 6" xfId="9091"/>
    <cellStyle name="Normal 43 5" xfId="1342"/>
    <cellStyle name="Normal 43 5 2" xfId="3185"/>
    <cellStyle name="Normal 43 5 3" xfId="4713"/>
    <cellStyle name="Normal 43 5 4" xfId="6200"/>
    <cellStyle name="Normal 43 5 5" xfId="7687"/>
    <cellStyle name="Normal 43 5 6" xfId="9132"/>
    <cellStyle name="Normal 43 6" xfId="1385"/>
    <cellStyle name="Normal 43 6 2" xfId="3228"/>
    <cellStyle name="Normal 43 6 3" xfId="4756"/>
    <cellStyle name="Normal 43 6 4" xfId="6243"/>
    <cellStyle name="Normal 43 6 5" xfId="7730"/>
    <cellStyle name="Normal 43 6 6" xfId="9175"/>
    <cellStyle name="Normal 43 7" xfId="1428"/>
    <cellStyle name="Normal 43 7 2" xfId="3271"/>
    <cellStyle name="Normal 43 7 3" xfId="4799"/>
    <cellStyle name="Normal 43 7 4" xfId="6286"/>
    <cellStyle name="Normal 43 7 5" xfId="7773"/>
    <cellStyle name="Normal 43 7 6" xfId="9218"/>
    <cellStyle name="Normal 43 8" xfId="1471"/>
    <cellStyle name="Normal 43 8 2" xfId="3314"/>
    <cellStyle name="Normal 43 8 3" xfId="4842"/>
    <cellStyle name="Normal 43 8 4" xfId="6329"/>
    <cellStyle name="Normal 43 8 5" xfId="7816"/>
    <cellStyle name="Normal 43 8 6" xfId="9261"/>
    <cellStyle name="Normal 43 9" xfId="1514"/>
    <cellStyle name="Normal 43 9 2" xfId="3357"/>
    <cellStyle name="Normal 43 9 3" xfId="4885"/>
    <cellStyle name="Normal 43 9 4" xfId="6372"/>
    <cellStyle name="Normal 43 9 5" xfId="7859"/>
    <cellStyle name="Normal 43 9 6" xfId="9304"/>
    <cellStyle name="Normal 44" xfId="10204"/>
    <cellStyle name="Normal 44 10" xfId="1649"/>
    <cellStyle name="Normal 44 11" xfId="1694"/>
    <cellStyle name="Normal 44 12" xfId="1739"/>
    <cellStyle name="Normal 44 13" xfId="1784"/>
    <cellStyle name="Normal 44 14" xfId="1829"/>
    <cellStyle name="Normal 44 15" xfId="1874"/>
    <cellStyle name="Normal 44 16" xfId="3455"/>
    <cellStyle name="Normal 44 17" xfId="4980"/>
    <cellStyle name="Normal 44 18" xfId="6467"/>
    <cellStyle name="Normal 44 19" xfId="7903"/>
    <cellStyle name="Normal 44 2" xfId="1302"/>
    <cellStyle name="Normal 44 2 2" xfId="3145"/>
    <cellStyle name="Normal 44 2 3" xfId="4673"/>
    <cellStyle name="Normal 44 2 4" xfId="6160"/>
    <cellStyle name="Normal 44 2 5" xfId="7647"/>
    <cellStyle name="Normal 44 2 6" xfId="9092"/>
    <cellStyle name="Normal 44 20" xfId="10410"/>
    <cellStyle name="Normal 44 3" xfId="1343"/>
    <cellStyle name="Normal 44 3 2" xfId="3186"/>
    <cellStyle name="Normal 44 3 3" xfId="4714"/>
    <cellStyle name="Normal 44 3 4" xfId="6201"/>
    <cellStyle name="Normal 44 3 5" xfId="7688"/>
    <cellStyle name="Normal 44 3 6" xfId="9133"/>
    <cellStyle name="Normal 44 4" xfId="1386"/>
    <cellStyle name="Normal 44 4 2" xfId="3229"/>
    <cellStyle name="Normal 44 4 3" xfId="4757"/>
    <cellStyle name="Normal 44 4 4" xfId="6244"/>
    <cellStyle name="Normal 44 4 5" xfId="7731"/>
    <cellStyle name="Normal 44 4 6" xfId="9176"/>
    <cellStyle name="Normal 44 5" xfId="1429"/>
    <cellStyle name="Normal 44 5 2" xfId="3272"/>
    <cellStyle name="Normal 44 5 3" xfId="4800"/>
    <cellStyle name="Normal 44 5 4" xfId="6287"/>
    <cellStyle name="Normal 44 5 5" xfId="7774"/>
    <cellStyle name="Normal 44 5 6" xfId="9219"/>
    <cellStyle name="Normal 44 6" xfId="1472"/>
    <cellStyle name="Normal 44 6 2" xfId="3315"/>
    <cellStyle name="Normal 44 6 3" xfId="4843"/>
    <cellStyle name="Normal 44 6 4" xfId="6330"/>
    <cellStyle name="Normal 44 6 5" xfId="7817"/>
    <cellStyle name="Normal 44 6 6" xfId="9262"/>
    <cellStyle name="Normal 44 7" xfId="1515"/>
    <cellStyle name="Normal 44 7 2" xfId="3358"/>
    <cellStyle name="Normal 44 7 3" xfId="4886"/>
    <cellStyle name="Normal 44 7 4" xfId="6373"/>
    <cellStyle name="Normal 44 7 5" xfId="7860"/>
    <cellStyle name="Normal 44 7 6" xfId="9305"/>
    <cellStyle name="Normal 44 8" xfId="1559"/>
    <cellStyle name="Normal 44 9" xfId="1604"/>
    <cellStyle name="Normal 45" xfId="10205"/>
    <cellStyle name="Normal 45 10" xfId="1650"/>
    <cellStyle name="Normal 45 11" xfId="1695"/>
    <cellStyle name="Normal 45 12" xfId="1740"/>
    <cellStyle name="Normal 45 13" xfId="1785"/>
    <cellStyle name="Normal 45 14" xfId="1830"/>
    <cellStyle name="Normal 45 15" xfId="1875"/>
    <cellStyle name="Normal 45 16" xfId="3412"/>
    <cellStyle name="Normal 45 17" xfId="4935"/>
    <cellStyle name="Normal 45 18" xfId="6422"/>
    <cellStyle name="Normal 45 19" xfId="8100"/>
    <cellStyle name="Normal 45 2" xfId="1303"/>
    <cellStyle name="Normal 45 2 2" xfId="3146"/>
    <cellStyle name="Normal 45 2 3" xfId="4674"/>
    <cellStyle name="Normal 45 2 4" xfId="6161"/>
    <cellStyle name="Normal 45 2 5" xfId="7648"/>
    <cellStyle name="Normal 45 2 6" xfId="9093"/>
    <cellStyle name="Normal 45 20" xfId="10422"/>
    <cellStyle name="Normal 45 3" xfId="1344"/>
    <cellStyle name="Normal 45 3 2" xfId="3187"/>
    <cellStyle name="Normal 45 3 3" xfId="4715"/>
    <cellStyle name="Normal 45 3 4" xfId="6202"/>
    <cellStyle name="Normal 45 3 5" xfId="7689"/>
    <cellStyle name="Normal 45 3 6" xfId="9134"/>
    <cellStyle name="Normal 45 4" xfId="1387"/>
    <cellStyle name="Normal 45 4 2" xfId="3230"/>
    <cellStyle name="Normal 45 4 3" xfId="4758"/>
    <cellStyle name="Normal 45 4 4" xfId="6245"/>
    <cellStyle name="Normal 45 4 5" xfId="7732"/>
    <cellStyle name="Normal 45 4 6" xfId="9177"/>
    <cellStyle name="Normal 45 5" xfId="1430"/>
    <cellStyle name="Normal 45 5 2" xfId="3273"/>
    <cellStyle name="Normal 45 5 3" xfId="4801"/>
    <cellStyle name="Normal 45 5 4" xfId="6288"/>
    <cellStyle name="Normal 45 5 5" xfId="7775"/>
    <cellStyle name="Normal 45 5 6" xfId="9220"/>
    <cellStyle name="Normal 45 6" xfId="1473"/>
    <cellStyle name="Normal 45 6 2" xfId="3316"/>
    <cellStyle name="Normal 45 6 3" xfId="4844"/>
    <cellStyle name="Normal 45 6 4" xfId="6331"/>
    <cellStyle name="Normal 45 6 5" xfId="7818"/>
    <cellStyle name="Normal 45 6 6" xfId="9263"/>
    <cellStyle name="Normal 45 7" xfId="1516"/>
    <cellStyle name="Normal 45 7 2" xfId="3359"/>
    <cellStyle name="Normal 45 7 3" xfId="4887"/>
    <cellStyle name="Normal 45 7 4" xfId="6374"/>
    <cellStyle name="Normal 45 7 5" xfId="7861"/>
    <cellStyle name="Normal 45 7 6" xfId="9306"/>
    <cellStyle name="Normal 45 8" xfId="1560"/>
    <cellStyle name="Normal 45 9" xfId="1605"/>
    <cellStyle name="Normal 46" xfId="10208"/>
    <cellStyle name="Normal 46 10" xfId="1651"/>
    <cellStyle name="Normal 46 11" xfId="1696"/>
    <cellStyle name="Normal 46 12" xfId="1741"/>
    <cellStyle name="Normal 46 13" xfId="1786"/>
    <cellStyle name="Normal 46 14" xfId="1831"/>
    <cellStyle name="Normal 46 15" xfId="1876"/>
    <cellStyle name="Normal 46 16" xfId="3367"/>
    <cellStyle name="Normal 46 17" xfId="5164"/>
    <cellStyle name="Normal 46 18" xfId="6651"/>
    <cellStyle name="Normal 46 19" xfId="8060"/>
    <cellStyle name="Normal 46 2" xfId="1304"/>
    <cellStyle name="Normal 46 2 2" xfId="3147"/>
    <cellStyle name="Normal 46 2 3" xfId="4675"/>
    <cellStyle name="Normal 46 2 4" xfId="6162"/>
    <cellStyle name="Normal 46 2 5" xfId="7649"/>
    <cellStyle name="Normal 46 2 6" xfId="9094"/>
    <cellStyle name="Normal 46 20" xfId="10423"/>
    <cellStyle name="Normal 46 3" xfId="1345"/>
    <cellStyle name="Normal 46 3 2" xfId="3188"/>
    <cellStyle name="Normal 46 3 3" xfId="4716"/>
    <cellStyle name="Normal 46 3 4" xfId="6203"/>
    <cellStyle name="Normal 46 3 5" xfId="7690"/>
    <cellStyle name="Normal 46 3 6" xfId="9135"/>
    <cellStyle name="Normal 46 4" xfId="1388"/>
    <cellStyle name="Normal 46 4 2" xfId="3231"/>
    <cellStyle name="Normal 46 4 3" xfId="4759"/>
    <cellStyle name="Normal 46 4 4" xfId="6246"/>
    <cellStyle name="Normal 46 4 5" xfId="7733"/>
    <cellStyle name="Normal 46 4 6" xfId="9178"/>
    <cellStyle name="Normal 46 5" xfId="1431"/>
    <cellStyle name="Normal 46 5 2" xfId="3274"/>
    <cellStyle name="Normal 46 5 3" xfId="4802"/>
    <cellStyle name="Normal 46 5 4" xfId="6289"/>
    <cellStyle name="Normal 46 5 5" xfId="7776"/>
    <cellStyle name="Normal 46 5 6" xfId="9221"/>
    <cellStyle name="Normal 46 6" xfId="1474"/>
    <cellStyle name="Normal 46 6 2" xfId="3317"/>
    <cellStyle name="Normal 46 6 3" xfId="4845"/>
    <cellStyle name="Normal 46 6 4" xfId="6332"/>
    <cellStyle name="Normal 46 6 5" xfId="7819"/>
    <cellStyle name="Normal 46 6 6" xfId="9264"/>
    <cellStyle name="Normal 46 7" xfId="1517"/>
    <cellStyle name="Normal 46 7 2" xfId="3360"/>
    <cellStyle name="Normal 46 7 3" xfId="4888"/>
    <cellStyle name="Normal 46 7 4" xfId="6375"/>
    <cellStyle name="Normal 46 7 5" xfId="7862"/>
    <cellStyle name="Normal 46 7 6" xfId="9307"/>
    <cellStyle name="Normal 46 8" xfId="1561"/>
    <cellStyle name="Normal 46 9" xfId="1606"/>
    <cellStyle name="Normal 47" xfId="10207"/>
    <cellStyle name="Normal 47 10" xfId="1697"/>
    <cellStyle name="Normal 47 11" xfId="1742"/>
    <cellStyle name="Normal 47 12" xfId="1787"/>
    <cellStyle name="Normal 47 13" xfId="1832"/>
    <cellStyle name="Normal 47 14" xfId="1877"/>
    <cellStyle name="Normal 47 15" xfId="3674"/>
    <cellStyle name="Normal 47 16" xfId="5119"/>
    <cellStyle name="Normal 47 17" xfId="6606"/>
    <cellStyle name="Normal 47 18" xfId="8022"/>
    <cellStyle name="Normal 47 19" xfId="10424"/>
    <cellStyle name="Normal 47 2" xfId="1346"/>
    <cellStyle name="Normal 47 2 2" xfId="3189"/>
    <cellStyle name="Normal 47 2 3" xfId="4717"/>
    <cellStyle name="Normal 47 2 4" xfId="6204"/>
    <cellStyle name="Normal 47 2 5" xfId="7691"/>
    <cellStyle name="Normal 47 2 6" xfId="9136"/>
    <cellStyle name="Normal 47 3" xfId="1389"/>
    <cellStyle name="Normal 47 3 2" xfId="3232"/>
    <cellStyle name="Normal 47 3 3" xfId="4760"/>
    <cellStyle name="Normal 47 3 4" xfId="6247"/>
    <cellStyle name="Normal 47 3 5" xfId="7734"/>
    <cellStyle name="Normal 47 3 6" xfId="9179"/>
    <cellStyle name="Normal 47 4" xfId="1432"/>
    <cellStyle name="Normal 47 4 2" xfId="3275"/>
    <cellStyle name="Normal 47 4 3" xfId="4803"/>
    <cellStyle name="Normal 47 4 4" xfId="6290"/>
    <cellStyle name="Normal 47 4 5" xfId="7777"/>
    <cellStyle name="Normal 47 4 6" xfId="9222"/>
    <cellStyle name="Normal 47 5" xfId="1475"/>
    <cellStyle name="Normal 47 5 2" xfId="3318"/>
    <cellStyle name="Normal 47 5 3" xfId="4846"/>
    <cellStyle name="Normal 47 5 4" xfId="6333"/>
    <cellStyle name="Normal 47 5 5" xfId="7820"/>
    <cellStyle name="Normal 47 5 6" xfId="9265"/>
    <cellStyle name="Normal 47 6" xfId="1518"/>
    <cellStyle name="Normal 47 6 2" xfId="3361"/>
    <cellStyle name="Normal 47 6 3" xfId="4889"/>
    <cellStyle name="Normal 47 6 4" xfId="6376"/>
    <cellStyle name="Normal 47 6 5" xfId="7863"/>
    <cellStyle name="Normal 47 6 6" xfId="9308"/>
    <cellStyle name="Normal 47 7" xfId="1562"/>
    <cellStyle name="Normal 47 8" xfId="1607"/>
    <cellStyle name="Normal 47 9" xfId="1652"/>
    <cellStyle name="Normal 48" xfId="10206"/>
    <cellStyle name="Normal 48 10" xfId="1698"/>
    <cellStyle name="Normal 48 11" xfId="1743"/>
    <cellStyle name="Normal 48 12" xfId="1788"/>
    <cellStyle name="Normal 48 13" xfId="1833"/>
    <cellStyle name="Normal 48 14" xfId="1878"/>
    <cellStyle name="Normal 48 15" xfId="3630"/>
    <cellStyle name="Normal 48 16" xfId="5074"/>
    <cellStyle name="Normal 48 17" xfId="6561"/>
    <cellStyle name="Normal 48 18" xfId="7984"/>
    <cellStyle name="Normal 48 19" xfId="10425"/>
    <cellStyle name="Normal 48 2" xfId="1347"/>
    <cellStyle name="Normal 48 2 2" xfId="3190"/>
    <cellStyle name="Normal 48 2 3" xfId="4718"/>
    <cellStyle name="Normal 48 2 4" xfId="6205"/>
    <cellStyle name="Normal 48 2 5" xfId="7692"/>
    <cellStyle name="Normal 48 2 6" xfId="9137"/>
    <cellStyle name="Normal 48 3" xfId="1390"/>
    <cellStyle name="Normal 48 3 2" xfId="3233"/>
    <cellStyle name="Normal 48 3 3" xfId="4761"/>
    <cellStyle name="Normal 48 3 4" xfId="6248"/>
    <cellStyle name="Normal 48 3 5" xfId="7735"/>
    <cellStyle name="Normal 48 3 6" xfId="9180"/>
    <cellStyle name="Normal 48 4" xfId="1433"/>
    <cellStyle name="Normal 48 4 2" xfId="3276"/>
    <cellStyle name="Normal 48 4 3" xfId="4804"/>
    <cellStyle name="Normal 48 4 4" xfId="6291"/>
    <cellStyle name="Normal 48 4 5" xfId="7778"/>
    <cellStyle name="Normal 48 4 6" xfId="9223"/>
    <cellStyle name="Normal 48 5" xfId="1476"/>
    <cellStyle name="Normal 48 5 2" xfId="3319"/>
    <cellStyle name="Normal 48 5 3" xfId="4847"/>
    <cellStyle name="Normal 48 5 4" xfId="6334"/>
    <cellStyle name="Normal 48 5 5" xfId="7821"/>
    <cellStyle name="Normal 48 5 6" xfId="9266"/>
    <cellStyle name="Normal 48 6" xfId="1519"/>
    <cellStyle name="Normal 48 6 2" xfId="3362"/>
    <cellStyle name="Normal 48 6 3" xfId="4890"/>
    <cellStyle name="Normal 48 6 4" xfId="6377"/>
    <cellStyle name="Normal 48 6 5" xfId="7864"/>
    <cellStyle name="Normal 48 6 6" xfId="9309"/>
    <cellStyle name="Normal 48 7" xfId="1563"/>
    <cellStyle name="Normal 48 8" xfId="1608"/>
    <cellStyle name="Normal 48 9" xfId="1653"/>
    <cellStyle name="Normal 49" xfId="10228"/>
    <cellStyle name="Normal 49 10" xfId="1879"/>
    <cellStyle name="Normal 49 11" xfId="3585"/>
    <cellStyle name="Normal 49 12" xfId="5029"/>
    <cellStyle name="Normal 49 13" xfId="6516"/>
    <cellStyle name="Normal 49 14" xfId="7945"/>
    <cellStyle name="Normal 49 15" xfId="10513"/>
    <cellStyle name="Normal 49 2" xfId="1520"/>
    <cellStyle name="Normal 49 2 2" xfId="3363"/>
    <cellStyle name="Normal 49 2 3" xfId="4891"/>
    <cellStyle name="Normal 49 2 4" xfId="6378"/>
    <cellStyle name="Normal 49 2 5" xfId="7865"/>
    <cellStyle name="Normal 49 2 6" xfId="9310"/>
    <cellStyle name="Normal 49 3" xfId="1564"/>
    <cellStyle name="Normal 49 4" xfId="1609"/>
    <cellStyle name="Normal 49 5" xfId="1654"/>
    <cellStyle name="Normal 49 6" xfId="1699"/>
    <cellStyle name="Normal 49 7" xfId="1744"/>
    <cellStyle name="Normal 49 8" xfId="1789"/>
    <cellStyle name="Normal 49 9" xfId="1834"/>
    <cellStyle name="Normal 5" xfId="45"/>
    <cellStyle name="Normal 5 10" xfId="147"/>
    <cellStyle name="Normal 5 10 2" xfId="1990"/>
    <cellStyle name="Normal 5 10 3" xfId="3480"/>
    <cellStyle name="Normal 5 10 4" xfId="4965"/>
    <cellStyle name="Normal 5 10 5" xfId="6452"/>
    <cellStyle name="Normal 5 10 6" xfId="7895"/>
    <cellStyle name="Normal 5 10 7" xfId="9800"/>
    <cellStyle name="Normal 5 11" xfId="157"/>
    <cellStyle name="Normal 5 11 2" xfId="2000"/>
    <cellStyle name="Normal 5 11 3" xfId="3657"/>
    <cellStyle name="Normal 5 11 4" xfId="5143"/>
    <cellStyle name="Normal 5 11 5" xfId="6630"/>
    <cellStyle name="Normal 5 11 6" xfId="8046"/>
    <cellStyle name="Normal 5 11 7" xfId="9801"/>
    <cellStyle name="Normal 5 12" xfId="167"/>
    <cellStyle name="Normal 5 12 2" xfId="2010"/>
    <cellStyle name="Normal 5 12 3" xfId="3498"/>
    <cellStyle name="Normal 5 12 4" xfId="5007"/>
    <cellStyle name="Normal 5 12 5" xfId="6494"/>
    <cellStyle name="Normal 5 12 6" xfId="7930"/>
    <cellStyle name="Normal 5 12 7" xfId="9821"/>
    <cellStyle name="Normal 5 13" xfId="183"/>
    <cellStyle name="Normal 5 13 2" xfId="2026"/>
    <cellStyle name="Normal 5 13 3" xfId="3433"/>
    <cellStyle name="Normal 5 13 4" xfId="4917"/>
    <cellStyle name="Normal 5 13 5" xfId="6404"/>
    <cellStyle name="Normal 5 13 6" xfId="8121"/>
    <cellStyle name="Normal 5 14" xfId="199"/>
    <cellStyle name="Normal 5 14 2" xfId="2042"/>
    <cellStyle name="Normal 5 14 3" xfId="3652"/>
    <cellStyle name="Normal 5 14 4" xfId="5138"/>
    <cellStyle name="Normal 5 14 5" xfId="6625"/>
    <cellStyle name="Normal 5 14 6" xfId="8041"/>
    <cellStyle name="Normal 5 15" xfId="215"/>
    <cellStyle name="Normal 5 15 2" xfId="2058"/>
    <cellStyle name="Normal 5 15 3" xfId="3561"/>
    <cellStyle name="Normal 5 15 4" xfId="5046"/>
    <cellStyle name="Normal 5 15 5" xfId="6533"/>
    <cellStyle name="Normal 5 15 6" xfId="7962"/>
    <cellStyle name="Normal 5 16" xfId="231"/>
    <cellStyle name="Normal 5 16 2" xfId="2074"/>
    <cellStyle name="Normal 5 16 3" xfId="3452"/>
    <cellStyle name="Normal 5 16 4" xfId="4954"/>
    <cellStyle name="Normal 5 16 5" xfId="6441"/>
    <cellStyle name="Normal 5 16 6" xfId="7884"/>
    <cellStyle name="Normal 5 17" xfId="247"/>
    <cellStyle name="Normal 5 17 2" xfId="2090"/>
    <cellStyle name="Normal 5 17 3" xfId="3425"/>
    <cellStyle name="Normal 5 17 4" xfId="4909"/>
    <cellStyle name="Normal 5 17 5" xfId="6396"/>
    <cellStyle name="Normal 5 17 6" xfId="8113"/>
    <cellStyle name="Normal 5 18" xfId="263"/>
    <cellStyle name="Normal 5 18 2" xfId="2106"/>
    <cellStyle name="Normal 5 18 3" xfId="3644"/>
    <cellStyle name="Normal 5 18 4" xfId="5130"/>
    <cellStyle name="Normal 5 18 5" xfId="6617"/>
    <cellStyle name="Normal 5 18 6" xfId="8033"/>
    <cellStyle name="Normal 5 19" xfId="279"/>
    <cellStyle name="Normal 5 19 2" xfId="2122"/>
    <cellStyle name="Normal 5 19 3" xfId="3553"/>
    <cellStyle name="Normal 5 19 4" xfId="5038"/>
    <cellStyle name="Normal 5 19 5" xfId="6525"/>
    <cellStyle name="Normal 5 19 6" xfId="7954"/>
    <cellStyle name="Normal 5 2" xfId="75"/>
    <cellStyle name="Normal 5 2 2" xfId="1923"/>
    <cellStyle name="Normal 5 2 2 10" xfId="10250"/>
    <cellStyle name="Normal 5 2 2 2" xfId="1936"/>
    <cellStyle name="Normal 5 2 2 3" xfId="3399"/>
    <cellStyle name="Normal 5 2 2 4" xfId="5196"/>
    <cellStyle name="Normal 5 2 2 5" xfId="6683"/>
    <cellStyle name="Normal 5 2 2 6" xfId="8092"/>
    <cellStyle name="Normal 5 2 2 7" xfId="9475"/>
    <cellStyle name="Normal 5 2 2 7 2" xfId="9902"/>
    <cellStyle name="Normal 5 2 2 7 3" xfId="10110"/>
    <cellStyle name="Normal 5 2 2 7 4" xfId="10316"/>
    <cellStyle name="Normal 5 2 2 8" xfId="9836"/>
    <cellStyle name="Normal 5 2 2 8 2" xfId="10458"/>
    <cellStyle name="Normal 5 2 2 9" xfId="10044"/>
    <cellStyle name="Normal 5 2 3" xfId="3401"/>
    <cellStyle name="Normal 5 2 3 2" xfId="9476"/>
    <cellStyle name="Normal 5 2 3 2 2" xfId="9903"/>
    <cellStyle name="Normal 5 2 3 2 3" xfId="10111"/>
    <cellStyle name="Normal 5 2 3 2 4" xfId="10317"/>
    <cellStyle name="Normal 5 2 3 3" xfId="9837"/>
    <cellStyle name="Normal 5 2 3 3 2" xfId="10459"/>
    <cellStyle name="Normal 5 2 3 4" xfId="10045"/>
    <cellStyle name="Normal 5 2 3 5" xfId="10251"/>
    <cellStyle name="Normal 5 2 4" xfId="5198"/>
    <cellStyle name="Normal 5 2 4 2" xfId="9481"/>
    <cellStyle name="Normal 5 2 4 2 2" xfId="9908"/>
    <cellStyle name="Normal 5 2 4 2 3" xfId="10116"/>
    <cellStyle name="Normal 5 2 4 2 4" xfId="10322"/>
    <cellStyle name="Normal 5 2 4 3" xfId="9842"/>
    <cellStyle name="Normal 5 2 4 3 2" xfId="10460"/>
    <cellStyle name="Normal 5 2 4 4" xfId="10050"/>
    <cellStyle name="Normal 5 2 4 5" xfId="10256"/>
    <cellStyle name="Normal 5 2 5" xfId="6685"/>
    <cellStyle name="Normal 5 2 5 2" xfId="9485"/>
    <cellStyle name="Normal 5 2 5 2 2" xfId="9912"/>
    <cellStyle name="Normal 5 2 5 2 3" xfId="10120"/>
    <cellStyle name="Normal 5 2 5 2 4" xfId="10326"/>
    <cellStyle name="Normal 5 2 5 3" xfId="9846"/>
    <cellStyle name="Normal 5 2 5 3 2" xfId="10461"/>
    <cellStyle name="Normal 5 2 5 4" xfId="10054"/>
    <cellStyle name="Normal 5 2 5 5" xfId="10260"/>
    <cellStyle name="Normal 5 2 6" xfId="8094"/>
    <cellStyle name="Normal 5 2 6 2" xfId="9487"/>
    <cellStyle name="Normal 5 2 6 2 2" xfId="9914"/>
    <cellStyle name="Normal 5 2 6 2 3" xfId="10122"/>
    <cellStyle name="Normal 5 2 6 2 4" xfId="10328"/>
    <cellStyle name="Normal 5 2 6 3" xfId="9848"/>
    <cellStyle name="Normal 5 2 6 3 2" xfId="10462"/>
    <cellStyle name="Normal 5 2 6 4" xfId="10056"/>
    <cellStyle name="Normal 5 2 6 5" xfId="10262"/>
    <cellStyle name="Normal 5 2 7" xfId="93"/>
    <cellStyle name="Normal 5 2 8" xfId="9767"/>
    <cellStyle name="Normal 5 20" xfId="301"/>
    <cellStyle name="Normal 5 20 2" xfId="2144"/>
    <cellStyle name="Normal 5 20 3" xfId="3505"/>
    <cellStyle name="Normal 5 20 4" xfId="4990"/>
    <cellStyle name="Normal 5 20 5" xfId="6477"/>
    <cellStyle name="Normal 5 20 6" xfId="7913"/>
    <cellStyle name="Normal 5 21" xfId="323"/>
    <cellStyle name="Normal 5 21 2" xfId="2166"/>
    <cellStyle name="Normal 5 21 3" xfId="3694"/>
    <cellStyle name="Normal 5 21 4" xfId="3626"/>
    <cellStyle name="Normal 5 21 5" xfId="5111"/>
    <cellStyle name="Normal 5 21 6" xfId="6643"/>
    <cellStyle name="Normal 5 22" xfId="345"/>
    <cellStyle name="Normal 5 22 2" xfId="2188"/>
    <cellStyle name="Normal 5 22 3" xfId="3716"/>
    <cellStyle name="Normal 5 22 4" xfId="3406"/>
    <cellStyle name="Normal 5 22 5" xfId="5069"/>
    <cellStyle name="Normal 5 22 6" xfId="6601"/>
    <cellStyle name="Normal 5 23" xfId="367"/>
    <cellStyle name="Normal 5 23 2" xfId="2210"/>
    <cellStyle name="Normal 5 23 3" xfId="3738"/>
    <cellStyle name="Normal 5 23 4" xfId="5225"/>
    <cellStyle name="Normal 5 23 5" xfId="6712"/>
    <cellStyle name="Normal 5 23 6" xfId="8157"/>
    <cellStyle name="Normal 5 24" xfId="389"/>
    <cellStyle name="Normal 5 24 2" xfId="2232"/>
    <cellStyle name="Normal 5 24 3" xfId="3760"/>
    <cellStyle name="Normal 5 24 4" xfId="5247"/>
    <cellStyle name="Normal 5 24 5" xfId="6734"/>
    <cellStyle name="Normal 5 24 6" xfId="8179"/>
    <cellStyle name="Normal 5 25" xfId="411"/>
    <cellStyle name="Normal 5 25 2" xfId="2254"/>
    <cellStyle name="Normal 5 25 3" xfId="3782"/>
    <cellStyle name="Normal 5 25 4" xfId="5269"/>
    <cellStyle name="Normal 5 25 5" xfId="6756"/>
    <cellStyle name="Normal 5 25 6" xfId="8201"/>
    <cellStyle name="Normal 5 26" xfId="440"/>
    <cellStyle name="Normal 5 26 2" xfId="2283"/>
    <cellStyle name="Normal 5 26 3" xfId="3811"/>
    <cellStyle name="Normal 5 26 4" xfId="5298"/>
    <cellStyle name="Normal 5 26 5" xfId="6785"/>
    <cellStyle name="Normal 5 26 6" xfId="8230"/>
    <cellStyle name="Normal 5 27" xfId="469"/>
    <cellStyle name="Normal 5 27 2" xfId="2312"/>
    <cellStyle name="Normal 5 27 3" xfId="3840"/>
    <cellStyle name="Normal 5 27 4" xfId="5327"/>
    <cellStyle name="Normal 5 27 5" xfId="6814"/>
    <cellStyle name="Normal 5 27 6" xfId="8259"/>
    <cellStyle name="Normal 5 28" xfId="498"/>
    <cellStyle name="Normal 5 28 2" xfId="2341"/>
    <cellStyle name="Normal 5 28 3" xfId="3869"/>
    <cellStyle name="Normal 5 28 4" xfId="5356"/>
    <cellStyle name="Normal 5 28 5" xfId="6843"/>
    <cellStyle name="Normal 5 28 6" xfId="8288"/>
    <cellStyle name="Normal 5 29" xfId="527"/>
    <cellStyle name="Normal 5 29 2" xfId="2370"/>
    <cellStyle name="Normal 5 29 3" xfId="3898"/>
    <cellStyle name="Normal 5 29 4" xfId="5385"/>
    <cellStyle name="Normal 5 29 5" xfId="6872"/>
    <cellStyle name="Normal 5 29 6" xfId="8317"/>
    <cellStyle name="Normal 5 3" xfId="64"/>
    <cellStyle name="Normal 5 3 2" xfId="1940"/>
    <cellStyle name="Normal 5 3 3" xfId="3531"/>
    <cellStyle name="Normal 5 3 4" xfId="5016"/>
    <cellStyle name="Normal 5 3 5" xfId="6503"/>
    <cellStyle name="Normal 5 3 6" xfId="7939"/>
    <cellStyle name="Normal 5 3 7" xfId="97"/>
    <cellStyle name="Normal 5 3 8" xfId="9773"/>
    <cellStyle name="Normal 5 30" xfId="556"/>
    <cellStyle name="Normal 5 30 2" xfId="2399"/>
    <cellStyle name="Normal 5 30 3" xfId="3927"/>
    <cellStyle name="Normal 5 30 4" xfId="5414"/>
    <cellStyle name="Normal 5 30 5" xfId="6901"/>
    <cellStyle name="Normal 5 30 6" xfId="8346"/>
    <cellStyle name="Normal 5 31" xfId="585"/>
    <cellStyle name="Normal 5 31 2" xfId="2428"/>
    <cellStyle name="Normal 5 31 3" xfId="3956"/>
    <cellStyle name="Normal 5 31 4" xfId="5443"/>
    <cellStyle name="Normal 5 31 5" xfId="6930"/>
    <cellStyle name="Normal 5 31 6" xfId="8375"/>
    <cellStyle name="Normal 5 32" xfId="615"/>
    <cellStyle name="Normal 5 32 2" xfId="2458"/>
    <cellStyle name="Normal 5 32 3" xfId="3986"/>
    <cellStyle name="Normal 5 32 4" xfId="5473"/>
    <cellStyle name="Normal 5 32 5" xfId="6960"/>
    <cellStyle name="Normal 5 32 6" xfId="8405"/>
    <cellStyle name="Normal 5 33" xfId="645"/>
    <cellStyle name="Normal 5 33 2" xfId="2488"/>
    <cellStyle name="Normal 5 33 3" xfId="4016"/>
    <cellStyle name="Normal 5 33 4" xfId="5503"/>
    <cellStyle name="Normal 5 33 5" xfId="6990"/>
    <cellStyle name="Normal 5 33 6" xfId="8435"/>
    <cellStyle name="Normal 5 34" xfId="675"/>
    <cellStyle name="Normal 5 34 2" xfId="2518"/>
    <cellStyle name="Normal 5 34 3" xfId="4046"/>
    <cellStyle name="Normal 5 34 4" xfId="5533"/>
    <cellStyle name="Normal 5 34 5" xfId="7020"/>
    <cellStyle name="Normal 5 34 6" xfId="8465"/>
    <cellStyle name="Normal 5 35" xfId="705"/>
    <cellStyle name="Normal 5 35 2" xfId="2548"/>
    <cellStyle name="Normal 5 35 3" xfId="4076"/>
    <cellStyle name="Normal 5 35 4" xfId="5563"/>
    <cellStyle name="Normal 5 35 5" xfId="7050"/>
    <cellStyle name="Normal 5 35 6" xfId="8495"/>
    <cellStyle name="Normal 5 36" xfId="735"/>
    <cellStyle name="Normal 5 36 2" xfId="2578"/>
    <cellStyle name="Normal 5 36 3" xfId="4106"/>
    <cellStyle name="Normal 5 36 4" xfId="5593"/>
    <cellStyle name="Normal 5 36 5" xfId="7080"/>
    <cellStyle name="Normal 5 36 6" xfId="8525"/>
    <cellStyle name="Normal 5 37" xfId="765"/>
    <cellStyle name="Normal 5 37 2" xfId="2608"/>
    <cellStyle name="Normal 5 37 3" xfId="4136"/>
    <cellStyle name="Normal 5 37 4" xfId="5623"/>
    <cellStyle name="Normal 5 37 5" xfId="7110"/>
    <cellStyle name="Normal 5 37 6" xfId="8555"/>
    <cellStyle name="Normal 5 38" xfId="799"/>
    <cellStyle name="Normal 5 38 2" xfId="2642"/>
    <cellStyle name="Normal 5 38 3" xfId="4170"/>
    <cellStyle name="Normal 5 38 4" xfId="5657"/>
    <cellStyle name="Normal 5 38 5" xfId="7144"/>
    <cellStyle name="Normal 5 38 6" xfId="8589"/>
    <cellStyle name="Normal 5 39" xfId="833"/>
    <cellStyle name="Normal 5 39 2" xfId="2676"/>
    <cellStyle name="Normal 5 39 3" xfId="4204"/>
    <cellStyle name="Normal 5 39 4" xfId="5691"/>
    <cellStyle name="Normal 5 39 5" xfId="7178"/>
    <cellStyle name="Normal 5 39 6" xfId="8623"/>
    <cellStyle name="Normal 5 4" xfId="101"/>
    <cellStyle name="Normal 5 4 2" xfId="1944"/>
    <cellStyle name="Normal 5 4 3" xfId="3634"/>
    <cellStyle name="Normal 5 4 4" xfId="5150"/>
    <cellStyle name="Normal 5 4 5" xfId="6637"/>
    <cellStyle name="Normal 5 4 6" xfId="8053"/>
    <cellStyle name="Normal 5 4 7" xfId="9775"/>
    <cellStyle name="Normal 5 40" xfId="867"/>
    <cellStyle name="Normal 5 40 2" xfId="2710"/>
    <cellStyle name="Normal 5 40 3" xfId="4238"/>
    <cellStyle name="Normal 5 40 4" xfId="5725"/>
    <cellStyle name="Normal 5 40 5" xfId="7212"/>
    <cellStyle name="Normal 5 40 6" xfId="8657"/>
    <cellStyle name="Normal 5 41" xfId="901"/>
    <cellStyle name="Normal 5 41 2" xfId="2744"/>
    <cellStyle name="Normal 5 41 3" xfId="4272"/>
    <cellStyle name="Normal 5 41 4" xfId="5759"/>
    <cellStyle name="Normal 5 41 5" xfId="7246"/>
    <cellStyle name="Normal 5 41 6" xfId="8691"/>
    <cellStyle name="Normal 5 42" xfId="935"/>
    <cellStyle name="Normal 5 42 2" xfId="2778"/>
    <cellStyle name="Normal 5 42 3" xfId="4306"/>
    <cellStyle name="Normal 5 42 4" xfId="5793"/>
    <cellStyle name="Normal 5 42 5" xfId="7280"/>
    <cellStyle name="Normal 5 42 6" xfId="8725"/>
    <cellStyle name="Normal 5 43" xfId="969"/>
    <cellStyle name="Normal 5 43 2" xfId="2812"/>
    <cellStyle name="Normal 5 43 3" xfId="4340"/>
    <cellStyle name="Normal 5 43 4" xfId="5827"/>
    <cellStyle name="Normal 5 43 5" xfId="7314"/>
    <cellStyle name="Normal 5 43 6" xfId="8759"/>
    <cellStyle name="Normal 5 44" xfId="1006"/>
    <cellStyle name="Normal 5 44 2" xfId="2849"/>
    <cellStyle name="Normal 5 44 3" xfId="4377"/>
    <cellStyle name="Normal 5 44 4" xfId="5864"/>
    <cellStyle name="Normal 5 44 5" xfId="7351"/>
    <cellStyle name="Normal 5 44 6" xfId="8796"/>
    <cellStyle name="Normal 5 45" xfId="1043"/>
    <cellStyle name="Normal 5 45 2" xfId="2886"/>
    <cellStyle name="Normal 5 45 3" xfId="4414"/>
    <cellStyle name="Normal 5 45 4" xfId="5901"/>
    <cellStyle name="Normal 5 45 5" xfId="7388"/>
    <cellStyle name="Normal 5 45 6" xfId="8833"/>
    <cellStyle name="Normal 5 46" xfId="1080"/>
    <cellStyle name="Normal 5 46 2" xfId="2923"/>
    <cellStyle name="Normal 5 46 3" xfId="4451"/>
    <cellStyle name="Normal 5 46 4" xfId="5938"/>
    <cellStyle name="Normal 5 46 5" xfId="7425"/>
    <cellStyle name="Normal 5 46 6" xfId="8870"/>
    <cellStyle name="Normal 5 47" xfId="1117"/>
    <cellStyle name="Normal 5 47 2" xfId="2960"/>
    <cellStyle name="Normal 5 47 3" xfId="4488"/>
    <cellStyle name="Normal 5 47 4" xfId="5975"/>
    <cellStyle name="Normal 5 47 5" xfId="7462"/>
    <cellStyle name="Normal 5 47 6" xfId="8907"/>
    <cellStyle name="Normal 5 48" xfId="1154"/>
    <cellStyle name="Normal 5 48 2" xfId="2997"/>
    <cellStyle name="Normal 5 48 3" xfId="4525"/>
    <cellStyle name="Normal 5 48 4" xfId="6012"/>
    <cellStyle name="Normal 5 48 5" xfId="7499"/>
    <cellStyle name="Normal 5 48 6" xfId="8944"/>
    <cellStyle name="Normal 5 49" xfId="1191"/>
    <cellStyle name="Normal 5 49 2" xfId="3034"/>
    <cellStyle name="Normal 5 49 3" xfId="4562"/>
    <cellStyle name="Normal 5 49 4" xfId="6049"/>
    <cellStyle name="Normal 5 49 5" xfId="7536"/>
    <cellStyle name="Normal 5 49 6" xfId="8981"/>
    <cellStyle name="Normal 5 5" xfId="107"/>
    <cellStyle name="Normal 5 5 2" xfId="1950"/>
    <cellStyle name="Normal 5 5 3" xfId="3366"/>
    <cellStyle name="Normal 5 5 4" xfId="5163"/>
    <cellStyle name="Normal 5 5 5" xfId="6650"/>
    <cellStyle name="Normal 5 5 6" xfId="8059"/>
    <cellStyle name="Normal 5 5 7" xfId="9772"/>
    <cellStyle name="Normal 5 50" xfId="1229"/>
    <cellStyle name="Normal 5 50 2" xfId="3072"/>
    <cellStyle name="Normal 5 50 3" xfId="4600"/>
    <cellStyle name="Normal 5 50 4" xfId="6087"/>
    <cellStyle name="Normal 5 50 5" xfId="7574"/>
    <cellStyle name="Normal 5 50 6" xfId="9019"/>
    <cellStyle name="Normal 5 51" xfId="1267"/>
    <cellStyle name="Normal 5 51 2" xfId="3110"/>
    <cellStyle name="Normal 5 51 3" xfId="4638"/>
    <cellStyle name="Normal 5 51 4" xfId="6125"/>
    <cellStyle name="Normal 5 51 5" xfId="7612"/>
    <cellStyle name="Normal 5 51 6" xfId="9057"/>
    <cellStyle name="Normal 5 52" xfId="1308"/>
    <cellStyle name="Normal 5 52 2" xfId="3151"/>
    <cellStyle name="Normal 5 52 3" xfId="4679"/>
    <cellStyle name="Normal 5 52 4" xfId="6166"/>
    <cellStyle name="Normal 5 52 5" xfId="7653"/>
    <cellStyle name="Normal 5 52 6" xfId="9098"/>
    <cellStyle name="Normal 5 53" xfId="1351"/>
    <cellStyle name="Normal 5 53 2" xfId="3194"/>
    <cellStyle name="Normal 5 53 3" xfId="4722"/>
    <cellStyle name="Normal 5 53 4" xfId="6209"/>
    <cellStyle name="Normal 5 53 5" xfId="7696"/>
    <cellStyle name="Normal 5 53 6" xfId="9141"/>
    <cellStyle name="Normal 5 54" xfId="1394"/>
    <cellStyle name="Normal 5 54 2" xfId="3237"/>
    <cellStyle name="Normal 5 54 3" xfId="4765"/>
    <cellStyle name="Normal 5 54 4" xfId="6252"/>
    <cellStyle name="Normal 5 54 5" xfId="7739"/>
    <cellStyle name="Normal 5 54 6" xfId="9184"/>
    <cellStyle name="Normal 5 55" xfId="1437"/>
    <cellStyle name="Normal 5 55 2" xfId="3280"/>
    <cellStyle name="Normal 5 55 3" xfId="4808"/>
    <cellStyle name="Normal 5 55 4" xfId="6295"/>
    <cellStyle name="Normal 5 55 5" xfId="7782"/>
    <cellStyle name="Normal 5 55 6" xfId="9227"/>
    <cellStyle name="Normal 5 56" xfId="1480"/>
    <cellStyle name="Normal 5 56 2" xfId="3323"/>
    <cellStyle name="Normal 5 56 3" xfId="4851"/>
    <cellStyle name="Normal 5 56 4" xfId="6338"/>
    <cellStyle name="Normal 5 56 5" xfId="7825"/>
    <cellStyle name="Normal 5 56 6" xfId="9270"/>
    <cellStyle name="Normal 5 57" xfId="1524"/>
    <cellStyle name="Normal 5 58" xfId="1569"/>
    <cellStyle name="Normal 5 59" xfId="1614"/>
    <cellStyle name="Normal 5 6" xfId="113"/>
    <cellStyle name="Normal 5 6 2" xfId="1956"/>
    <cellStyle name="Normal 5 6 3" xfId="3442"/>
    <cellStyle name="Normal 5 6 4" xfId="4894"/>
    <cellStyle name="Normal 5 6 5" xfId="6381"/>
    <cellStyle name="Normal 5 6 6" xfId="8130"/>
    <cellStyle name="Normal 5 6 7" xfId="9771"/>
    <cellStyle name="Normal 5 60" xfId="1659"/>
    <cellStyle name="Normal 5 61" xfId="1704"/>
    <cellStyle name="Normal 5 62" xfId="1749"/>
    <cellStyle name="Normal 5 63" xfId="1794"/>
    <cellStyle name="Normal 5 64" xfId="1839"/>
    <cellStyle name="Normal 5 65" xfId="3459"/>
    <cellStyle name="Normal 5 66" xfId="3623"/>
    <cellStyle name="Normal 5 67" xfId="5108"/>
    <cellStyle name="Normal 5 68" xfId="6640"/>
    <cellStyle name="Normal 5 69" xfId="9472"/>
    <cellStyle name="Normal 5 69 2" xfId="9899"/>
    <cellStyle name="Normal 5 69 3" xfId="10107"/>
    <cellStyle name="Normal 5 69 4" xfId="10313"/>
    <cellStyle name="Normal 5 7" xfId="121"/>
    <cellStyle name="Normal 5 7 2" xfId="1964"/>
    <cellStyle name="Normal 5 7 3" xfId="3396"/>
    <cellStyle name="Normal 5 7 4" xfId="5193"/>
    <cellStyle name="Normal 5 7 5" xfId="6680"/>
    <cellStyle name="Normal 5 7 6" xfId="8089"/>
    <cellStyle name="Normal 5 7 7" xfId="9779"/>
    <cellStyle name="Normal 5 70" xfId="85"/>
    <cellStyle name="Normal 5 70 2" xfId="10014"/>
    <cellStyle name="Normal 5 71" xfId="9625"/>
    <cellStyle name="Normal 5 71 2" xfId="10457"/>
    <cellStyle name="Normal 5 72" xfId="9643"/>
    <cellStyle name="Normal 5 73" xfId="9833"/>
    <cellStyle name="Normal 5 74" xfId="10041"/>
    <cellStyle name="Normal 5 75" xfId="10229"/>
    <cellStyle name="Normal 5 76" xfId="10485"/>
    <cellStyle name="Normal 5 8" xfId="129"/>
    <cellStyle name="Normal 5 8 2" xfId="1972"/>
    <cellStyle name="Normal 5 8 3" xfId="3661"/>
    <cellStyle name="Normal 5 8 4" xfId="5147"/>
    <cellStyle name="Normal 5 8 5" xfId="6634"/>
    <cellStyle name="Normal 5 8 6" xfId="8050"/>
    <cellStyle name="Normal 5 8 7" xfId="9784"/>
    <cellStyle name="Normal 5 9" xfId="138"/>
    <cellStyle name="Normal 5 9 2" xfId="1981"/>
    <cellStyle name="Normal 5 9 3" xfId="3571"/>
    <cellStyle name="Normal 5 9 4" xfId="5056"/>
    <cellStyle name="Normal 5 9 5" xfId="6543"/>
    <cellStyle name="Normal 5 9 6" xfId="7972"/>
    <cellStyle name="Normal 5 9 7" xfId="9788"/>
    <cellStyle name="Normal 5_Sales Revenue" xfId="9807"/>
    <cellStyle name="Normal 50" xfId="10472"/>
    <cellStyle name="Normal 51" xfId="10474"/>
    <cellStyle name="Normal 52" xfId="10475"/>
    <cellStyle name="Normal 52 10" xfId="3540"/>
    <cellStyle name="Normal 52 11" xfId="4984"/>
    <cellStyle name="Normal 52 12" xfId="6471"/>
    <cellStyle name="Normal 52 13" xfId="7907"/>
    <cellStyle name="Normal 52 14" xfId="10497"/>
    <cellStyle name="Normal 52 2" xfId="1565"/>
    <cellStyle name="Normal 52 3" xfId="1610"/>
    <cellStyle name="Normal 52 4" xfId="1655"/>
    <cellStyle name="Normal 52 5" xfId="1700"/>
    <cellStyle name="Normal 52 6" xfId="1745"/>
    <cellStyle name="Normal 52 7" xfId="1790"/>
    <cellStyle name="Normal 52 8" xfId="1835"/>
    <cellStyle name="Normal 52 9" xfId="1880"/>
    <cellStyle name="Normal 53" xfId="10476"/>
    <cellStyle name="Normal 53 2" xfId="1881"/>
    <cellStyle name="Normal 53 3" xfId="3495"/>
    <cellStyle name="Normal 53 4" xfId="4939"/>
    <cellStyle name="Normal 53 5" xfId="6426"/>
    <cellStyle name="Normal 53 6" xfId="7869"/>
    <cellStyle name="Normal 54" xfId="10477"/>
    <cellStyle name="Normal 54 2" xfId="1882"/>
    <cellStyle name="Normal 54 3" xfId="3450"/>
    <cellStyle name="Normal 54 4" xfId="4895"/>
    <cellStyle name="Normal 54 5" xfId="6382"/>
    <cellStyle name="Normal 54 6" xfId="8135"/>
    <cellStyle name="Normal 54 7" xfId="10498"/>
    <cellStyle name="Normal 55" xfId="10478"/>
    <cellStyle name="Normal 56" xfId="10479"/>
    <cellStyle name="Normal 56 2" xfId="1883"/>
    <cellStyle name="Normal 56 3" xfId="3407"/>
    <cellStyle name="Normal 56 4" xfId="5204"/>
    <cellStyle name="Normal 56 5" xfId="6691"/>
    <cellStyle name="Normal 56 6" xfId="8095"/>
    <cellStyle name="Normal 57" xfId="10480"/>
    <cellStyle name="Normal 58" xfId="10481"/>
    <cellStyle name="Normal 59" xfId="10482"/>
    <cellStyle name="Normal 6" xfId="46"/>
    <cellStyle name="Normal 6 10" xfId="168"/>
    <cellStyle name="Normal 6 10 2" xfId="2011"/>
    <cellStyle name="Normal 6 10 3" xfId="3453"/>
    <cellStyle name="Normal 6 10 4" xfId="4962"/>
    <cellStyle name="Normal 6 10 5" xfId="6449"/>
    <cellStyle name="Normal 6 10 6" xfId="7892"/>
    <cellStyle name="Normal 6 10 7" xfId="9798"/>
    <cellStyle name="Normal 6 11" xfId="184"/>
    <cellStyle name="Normal 6 11 2" xfId="2027"/>
    <cellStyle name="Normal 6 11 3" xfId="3388"/>
    <cellStyle name="Normal 6 11 4" xfId="5185"/>
    <cellStyle name="Normal 6 11 5" xfId="6672"/>
    <cellStyle name="Normal 6 11 6" xfId="8081"/>
    <cellStyle name="Normal 6 11 7" xfId="9802"/>
    <cellStyle name="Normal 6 12" xfId="200"/>
    <cellStyle name="Normal 6 12 2" xfId="2043"/>
    <cellStyle name="Normal 6 12 3" xfId="3608"/>
    <cellStyle name="Normal 6 12 4" xfId="5093"/>
    <cellStyle name="Normal 6 12 5" xfId="6580"/>
    <cellStyle name="Normal 6 12 6" xfId="8003"/>
    <cellStyle name="Normal 6 12 7" xfId="9822"/>
    <cellStyle name="Normal 6 13" xfId="216"/>
    <cellStyle name="Normal 6 13 2" xfId="2059"/>
    <cellStyle name="Normal 6 13 3" xfId="3516"/>
    <cellStyle name="Normal 6 13 4" xfId="5001"/>
    <cellStyle name="Normal 6 13 5" xfId="6488"/>
    <cellStyle name="Normal 6 13 6" xfId="7924"/>
    <cellStyle name="Normal 6 14" xfId="232"/>
    <cellStyle name="Normal 6 14 2" xfId="2075"/>
    <cellStyle name="Normal 6 14 3" xfId="3409"/>
    <cellStyle name="Normal 6 14 4" xfId="4910"/>
    <cellStyle name="Normal 6 14 5" xfId="6397"/>
    <cellStyle name="Normal 6 14 6" xfId="8097"/>
    <cellStyle name="Normal 6 15" xfId="248"/>
    <cellStyle name="Normal 6 15 2" xfId="2091"/>
    <cellStyle name="Normal 6 15 3" xfId="3380"/>
    <cellStyle name="Normal 6 15 4" xfId="5177"/>
    <cellStyle name="Normal 6 15 5" xfId="6664"/>
    <cellStyle name="Normal 6 15 6" xfId="8073"/>
    <cellStyle name="Normal 6 16" xfId="264"/>
    <cellStyle name="Normal 6 16 2" xfId="2107"/>
    <cellStyle name="Normal 6 16 3" xfId="3600"/>
    <cellStyle name="Normal 6 16 4" xfId="5085"/>
    <cellStyle name="Normal 6 16 5" xfId="6572"/>
    <cellStyle name="Normal 6 16 6" xfId="7995"/>
    <cellStyle name="Normal 6 17" xfId="280"/>
    <cellStyle name="Normal 6 17 2" xfId="2123"/>
    <cellStyle name="Normal 6 17 3" xfId="3508"/>
    <cellStyle name="Normal 6 17 4" xfId="4993"/>
    <cellStyle name="Normal 6 17 5" xfId="6480"/>
    <cellStyle name="Normal 6 17 6" xfId="7916"/>
    <cellStyle name="Normal 6 18" xfId="302"/>
    <cellStyle name="Normal 6 18 2" xfId="2145"/>
    <cellStyle name="Normal 6 18 3" xfId="3460"/>
    <cellStyle name="Normal 6 18 4" xfId="4945"/>
    <cellStyle name="Normal 6 18 5" xfId="6432"/>
    <cellStyle name="Normal 6 18 6" xfId="7875"/>
    <cellStyle name="Normal 6 19" xfId="324"/>
    <cellStyle name="Normal 6 19 2" xfId="2167"/>
    <cellStyle name="Normal 6 19 3" xfId="3695"/>
    <cellStyle name="Normal 6 19 4" xfId="3670"/>
    <cellStyle name="Normal 6 19 5" xfId="5156"/>
    <cellStyle name="Normal 6 19 6" xfId="6688"/>
    <cellStyle name="Normal 6 2" xfId="102"/>
    <cellStyle name="Normal 6 2 2" xfId="1945"/>
    <cellStyle name="Normal 6 2 3" xfId="3589"/>
    <cellStyle name="Normal 6 2 4" xfId="5105"/>
    <cellStyle name="Normal 6 2 5" xfId="6592"/>
    <cellStyle name="Normal 6 2 6" xfId="8015"/>
    <cellStyle name="Normal 6 2 7" xfId="9629"/>
    <cellStyle name="Normal 6 2 7 2" xfId="10016"/>
    <cellStyle name="Normal 6 2 8" xfId="9768"/>
    <cellStyle name="Normal 6 20" xfId="346"/>
    <cellStyle name="Normal 6 20 2" xfId="2189"/>
    <cellStyle name="Normal 6 20 3" xfId="3717"/>
    <cellStyle name="Normal 6 20 4" xfId="3449"/>
    <cellStyle name="Normal 6 20 5" xfId="5114"/>
    <cellStyle name="Normal 6 20 6" xfId="6646"/>
    <cellStyle name="Normal 6 21" xfId="368"/>
    <cellStyle name="Normal 6 21 2" xfId="2211"/>
    <cellStyle name="Normal 6 21 3" xfId="3739"/>
    <cellStyle name="Normal 6 21 4" xfId="5226"/>
    <cellStyle name="Normal 6 21 5" xfId="6713"/>
    <cellStyle name="Normal 6 21 6" xfId="8158"/>
    <cellStyle name="Normal 6 22" xfId="390"/>
    <cellStyle name="Normal 6 22 2" xfId="2233"/>
    <cellStyle name="Normal 6 22 3" xfId="3761"/>
    <cellStyle name="Normal 6 22 4" xfId="5248"/>
    <cellStyle name="Normal 6 22 5" xfId="6735"/>
    <cellStyle name="Normal 6 22 6" xfId="8180"/>
    <cellStyle name="Normal 6 23" xfId="412"/>
    <cellStyle name="Normal 6 23 2" xfId="2255"/>
    <cellStyle name="Normal 6 23 3" xfId="3783"/>
    <cellStyle name="Normal 6 23 4" xfId="5270"/>
    <cellStyle name="Normal 6 23 5" xfId="6757"/>
    <cellStyle name="Normal 6 23 6" xfId="8202"/>
    <cellStyle name="Normal 6 24" xfId="441"/>
    <cellStyle name="Normal 6 24 2" xfId="2284"/>
    <cellStyle name="Normal 6 24 3" xfId="3812"/>
    <cellStyle name="Normal 6 24 4" xfId="5299"/>
    <cellStyle name="Normal 6 24 5" xfId="6786"/>
    <cellStyle name="Normal 6 24 6" xfId="8231"/>
    <cellStyle name="Normal 6 25" xfId="470"/>
    <cellStyle name="Normal 6 25 2" xfId="2313"/>
    <cellStyle name="Normal 6 25 3" xfId="3841"/>
    <cellStyle name="Normal 6 25 4" xfId="5328"/>
    <cellStyle name="Normal 6 25 5" xfId="6815"/>
    <cellStyle name="Normal 6 25 6" xfId="8260"/>
    <cellStyle name="Normal 6 26" xfId="499"/>
    <cellStyle name="Normal 6 26 2" xfId="2342"/>
    <cellStyle name="Normal 6 26 3" xfId="3870"/>
    <cellStyle name="Normal 6 26 4" xfId="5357"/>
    <cellStyle name="Normal 6 26 5" xfId="6844"/>
    <cellStyle name="Normal 6 26 6" xfId="8289"/>
    <cellStyle name="Normal 6 27" xfId="528"/>
    <cellStyle name="Normal 6 27 2" xfId="2371"/>
    <cellStyle name="Normal 6 27 3" xfId="3899"/>
    <cellStyle name="Normal 6 27 4" xfId="5386"/>
    <cellStyle name="Normal 6 27 5" xfId="6873"/>
    <cellStyle name="Normal 6 27 6" xfId="8318"/>
    <cellStyle name="Normal 6 28" xfId="557"/>
    <cellStyle name="Normal 6 28 2" xfId="2400"/>
    <cellStyle name="Normal 6 28 3" xfId="3928"/>
    <cellStyle name="Normal 6 28 4" xfId="5415"/>
    <cellStyle name="Normal 6 28 5" xfId="6902"/>
    <cellStyle name="Normal 6 28 6" xfId="8347"/>
    <cellStyle name="Normal 6 29" xfId="586"/>
    <cellStyle name="Normal 6 29 2" xfId="2429"/>
    <cellStyle name="Normal 6 29 3" xfId="3957"/>
    <cellStyle name="Normal 6 29 4" xfId="5444"/>
    <cellStyle name="Normal 6 29 5" xfId="6931"/>
    <cellStyle name="Normal 6 29 6" xfId="8376"/>
    <cellStyle name="Normal 6 3" xfId="108"/>
    <cellStyle name="Normal 6 3 2" xfId="1951"/>
    <cellStyle name="Normal 6 3 3" xfId="3664"/>
    <cellStyle name="Normal 6 3 4" xfId="5118"/>
    <cellStyle name="Normal 6 3 5" xfId="6605"/>
    <cellStyle name="Normal 6 3 6" xfId="8021"/>
    <cellStyle name="Normal 6 3 7" xfId="9774"/>
    <cellStyle name="Normal 6 30" xfId="616"/>
    <cellStyle name="Normal 6 30 2" xfId="2459"/>
    <cellStyle name="Normal 6 30 3" xfId="3987"/>
    <cellStyle name="Normal 6 30 4" xfId="5474"/>
    <cellStyle name="Normal 6 30 5" xfId="6961"/>
    <cellStyle name="Normal 6 30 6" xfId="8406"/>
    <cellStyle name="Normal 6 31" xfId="646"/>
    <cellStyle name="Normal 6 31 2" xfId="2489"/>
    <cellStyle name="Normal 6 31 3" xfId="4017"/>
    <cellStyle name="Normal 6 31 4" xfId="5504"/>
    <cellStyle name="Normal 6 31 5" xfId="6991"/>
    <cellStyle name="Normal 6 31 6" xfId="8436"/>
    <cellStyle name="Normal 6 32" xfId="676"/>
    <cellStyle name="Normal 6 32 2" xfId="2519"/>
    <cellStyle name="Normal 6 32 3" xfId="4047"/>
    <cellStyle name="Normal 6 32 4" xfId="5534"/>
    <cellStyle name="Normal 6 32 5" xfId="7021"/>
    <cellStyle name="Normal 6 32 6" xfId="8466"/>
    <cellStyle name="Normal 6 33" xfId="706"/>
    <cellStyle name="Normal 6 33 2" xfId="2549"/>
    <cellStyle name="Normal 6 33 3" xfId="4077"/>
    <cellStyle name="Normal 6 33 4" xfId="5564"/>
    <cellStyle name="Normal 6 33 5" xfId="7051"/>
    <cellStyle name="Normal 6 33 6" xfId="8496"/>
    <cellStyle name="Normal 6 34" xfId="736"/>
    <cellStyle name="Normal 6 34 2" xfId="2579"/>
    <cellStyle name="Normal 6 34 3" xfId="4107"/>
    <cellStyle name="Normal 6 34 4" xfId="5594"/>
    <cellStyle name="Normal 6 34 5" xfId="7081"/>
    <cellStyle name="Normal 6 34 6" xfId="8526"/>
    <cellStyle name="Normal 6 35" xfId="766"/>
    <cellStyle name="Normal 6 35 2" xfId="2609"/>
    <cellStyle name="Normal 6 35 3" xfId="4137"/>
    <cellStyle name="Normal 6 35 4" xfId="5624"/>
    <cellStyle name="Normal 6 35 5" xfId="7111"/>
    <cellStyle name="Normal 6 35 6" xfId="8556"/>
    <cellStyle name="Normal 6 36" xfId="800"/>
    <cellStyle name="Normal 6 36 2" xfId="2643"/>
    <cellStyle name="Normal 6 36 3" xfId="4171"/>
    <cellStyle name="Normal 6 36 4" xfId="5658"/>
    <cellStyle name="Normal 6 36 5" xfId="7145"/>
    <cellStyle name="Normal 6 36 6" xfId="8590"/>
    <cellStyle name="Normal 6 37" xfId="834"/>
    <cellStyle name="Normal 6 37 2" xfId="2677"/>
    <cellStyle name="Normal 6 37 3" xfId="4205"/>
    <cellStyle name="Normal 6 37 4" xfId="5692"/>
    <cellStyle name="Normal 6 37 5" xfId="7179"/>
    <cellStyle name="Normal 6 37 6" xfId="8624"/>
    <cellStyle name="Normal 6 38" xfId="868"/>
    <cellStyle name="Normal 6 38 2" xfId="2711"/>
    <cellStyle name="Normal 6 38 3" xfId="4239"/>
    <cellStyle name="Normal 6 38 4" xfId="5726"/>
    <cellStyle name="Normal 6 38 5" xfId="7213"/>
    <cellStyle name="Normal 6 38 6" xfId="8658"/>
    <cellStyle name="Normal 6 39" xfId="902"/>
    <cellStyle name="Normal 6 39 2" xfId="2745"/>
    <cellStyle name="Normal 6 39 3" xfId="4273"/>
    <cellStyle name="Normal 6 39 4" xfId="5760"/>
    <cellStyle name="Normal 6 39 5" xfId="7247"/>
    <cellStyle name="Normal 6 39 6" xfId="8692"/>
    <cellStyle name="Normal 6 4" xfId="114"/>
    <cellStyle name="Normal 6 4 2" xfId="1957"/>
    <cellStyle name="Normal 6 4 3" xfId="3397"/>
    <cellStyle name="Normal 6 4 4" xfId="5194"/>
    <cellStyle name="Normal 6 4 5" xfId="6681"/>
    <cellStyle name="Normal 6 4 6" xfId="8090"/>
    <cellStyle name="Normal 6 4 7" xfId="9765"/>
    <cellStyle name="Normal 6 40" xfId="936"/>
    <cellStyle name="Normal 6 40 2" xfId="2779"/>
    <cellStyle name="Normal 6 40 3" xfId="4307"/>
    <cellStyle name="Normal 6 40 4" xfId="5794"/>
    <cellStyle name="Normal 6 40 5" xfId="7281"/>
    <cellStyle name="Normal 6 40 6" xfId="8726"/>
    <cellStyle name="Normal 6 41" xfId="970"/>
    <cellStyle name="Normal 6 41 2" xfId="2813"/>
    <cellStyle name="Normal 6 41 3" xfId="4341"/>
    <cellStyle name="Normal 6 41 4" xfId="5828"/>
    <cellStyle name="Normal 6 41 5" xfId="7315"/>
    <cellStyle name="Normal 6 41 6" xfId="8760"/>
    <cellStyle name="Normal 6 42" xfId="1007"/>
    <cellStyle name="Normal 6 42 2" xfId="2850"/>
    <cellStyle name="Normal 6 42 3" xfId="4378"/>
    <cellStyle name="Normal 6 42 4" xfId="5865"/>
    <cellStyle name="Normal 6 42 5" xfId="7352"/>
    <cellStyle name="Normal 6 42 6" xfId="8797"/>
    <cellStyle name="Normal 6 43" xfId="1044"/>
    <cellStyle name="Normal 6 43 2" xfId="2887"/>
    <cellStyle name="Normal 6 43 3" xfId="4415"/>
    <cellStyle name="Normal 6 43 4" xfId="5902"/>
    <cellStyle name="Normal 6 43 5" xfId="7389"/>
    <cellStyle name="Normal 6 43 6" xfId="8834"/>
    <cellStyle name="Normal 6 44" xfId="1081"/>
    <cellStyle name="Normal 6 44 2" xfId="2924"/>
    <cellStyle name="Normal 6 44 3" xfId="4452"/>
    <cellStyle name="Normal 6 44 4" xfId="5939"/>
    <cellStyle name="Normal 6 44 5" xfId="7426"/>
    <cellStyle name="Normal 6 44 6" xfId="8871"/>
    <cellStyle name="Normal 6 45" xfId="1118"/>
    <cellStyle name="Normal 6 45 2" xfId="2961"/>
    <cellStyle name="Normal 6 45 3" xfId="4489"/>
    <cellStyle name="Normal 6 45 4" xfId="5976"/>
    <cellStyle name="Normal 6 45 5" xfId="7463"/>
    <cellStyle name="Normal 6 45 6" xfId="8908"/>
    <cellStyle name="Normal 6 46" xfId="1155"/>
    <cellStyle name="Normal 6 46 2" xfId="2998"/>
    <cellStyle name="Normal 6 46 3" xfId="4526"/>
    <cellStyle name="Normal 6 46 4" xfId="6013"/>
    <cellStyle name="Normal 6 46 5" xfId="7500"/>
    <cellStyle name="Normal 6 46 6" xfId="8945"/>
    <cellStyle name="Normal 6 47" xfId="1192"/>
    <cellStyle name="Normal 6 47 2" xfId="3035"/>
    <cellStyle name="Normal 6 47 3" xfId="4563"/>
    <cellStyle name="Normal 6 47 4" xfId="6050"/>
    <cellStyle name="Normal 6 47 5" xfId="7537"/>
    <cellStyle name="Normal 6 47 6" xfId="8982"/>
    <cellStyle name="Normal 6 48" xfId="1230"/>
    <cellStyle name="Normal 6 48 2" xfId="3073"/>
    <cellStyle name="Normal 6 48 3" xfId="4601"/>
    <cellStyle name="Normal 6 48 4" xfId="6088"/>
    <cellStyle name="Normal 6 48 5" xfId="7575"/>
    <cellStyle name="Normal 6 48 6" xfId="9020"/>
    <cellStyle name="Normal 6 49" xfId="1268"/>
    <cellStyle name="Normal 6 49 2" xfId="3111"/>
    <cellStyle name="Normal 6 49 3" xfId="4639"/>
    <cellStyle name="Normal 6 49 4" xfId="6126"/>
    <cellStyle name="Normal 6 49 5" xfId="7613"/>
    <cellStyle name="Normal 6 49 6" xfId="9058"/>
    <cellStyle name="Normal 6 5" xfId="122"/>
    <cellStyle name="Normal 6 5 2" xfId="1965"/>
    <cellStyle name="Normal 6 5 3" xfId="3662"/>
    <cellStyle name="Normal 6 5 4" xfId="5148"/>
    <cellStyle name="Normal 6 5 5" xfId="6635"/>
    <cellStyle name="Normal 6 5 6" xfId="8051"/>
    <cellStyle name="Normal 6 5 7" xfId="9777"/>
    <cellStyle name="Normal 6 50" xfId="1309"/>
    <cellStyle name="Normal 6 50 2" xfId="3152"/>
    <cellStyle name="Normal 6 50 3" xfId="4680"/>
    <cellStyle name="Normal 6 50 4" xfId="6167"/>
    <cellStyle name="Normal 6 50 5" xfId="7654"/>
    <cellStyle name="Normal 6 50 6" xfId="9099"/>
    <cellStyle name="Normal 6 51" xfId="1352"/>
    <cellStyle name="Normal 6 51 2" xfId="3195"/>
    <cellStyle name="Normal 6 51 3" xfId="4723"/>
    <cellStyle name="Normal 6 51 4" xfId="6210"/>
    <cellStyle name="Normal 6 51 5" xfId="7697"/>
    <cellStyle name="Normal 6 51 6" xfId="9142"/>
    <cellStyle name="Normal 6 52" xfId="1395"/>
    <cellStyle name="Normal 6 52 2" xfId="3238"/>
    <cellStyle name="Normal 6 52 3" xfId="4766"/>
    <cellStyle name="Normal 6 52 4" xfId="6253"/>
    <cellStyle name="Normal 6 52 5" xfId="7740"/>
    <cellStyle name="Normal 6 52 6" xfId="9185"/>
    <cellStyle name="Normal 6 53" xfId="1438"/>
    <cellStyle name="Normal 6 53 2" xfId="3281"/>
    <cellStyle name="Normal 6 53 3" xfId="4809"/>
    <cellStyle name="Normal 6 53 4" xfId="6296"/>
    <cellStyle name="Normal 6 53 5" xfId="7783"/>
    <cellStyle name="Normal 6 53 6" xfId="9228"/>
    <cellStyle name="Normal 6 54" xfId="1481"/>
    <cellStyle name="Normal 6 54 2" xfId="3324"/>
    <cellStyle name="Normal 6 54 3" xfId="4852"/>
    <cellStyle name="Normal 6 54 4" xfId="6339"/>
    <cellStyle name="Normal 6 54 5" xfId="7826"/>
    <cellStyle name="Normal 6 54 6" xfId="9271"/>
    <cellStyle name="Normal 6 55" xfId="1525"/>
    <cellStyle name="Normal 6 56" xfId="1570"/>
    <cellStyle name="Normal 6 57" xfId="1615"/>
    <cellStyle name="Normal 6 58" xfId="1660"/>
    <cellStyle name="Normal 6 59" xfId="1705"/>
    <cellStyle name="Normal 6 6" xfId="130"/>
    <cellStyle name="Normal 6 6 2" xfId="1973"/>
    <cellStyle name="Normal 6 6 3" xfId="3617"/>
    <cellStyle name="Normal 6 6 4" xfId="5102"/>
    <cellStyle name="Normal 6 6 5" xfId="6589"/>
    <cellStyle name="Normal 6 6 6" xfId="8012"/>
    <cellStyle name="Normal 6 6 7" xfId="9783"/>
    <cellStyle name="Normal 6 60" xfId="1750"/>
    <cellStyle name="Normal 6 61" xfId="1795"/>
    <cellStyle name="Normal 6 62" xfId="1840"/>
    <cellStyle name="Normal 6 63" xfId="3416"/>
    <cellStyle name="Normal 6 64" xfId="3667"/>
    <cellStyle name="Normal 6 65" xfId="5153"/>
    <cellStyle name="Normal 6 66" xfId="8104"/>
    <cellStyle name="Normal 6 67" xfId="9489"/>
    <cellStyle name="Normal 6 67 2" xfId="9916"/>
    <cellStyle name="Normal 6 67 3" xfId="10124"/>
    <cellStyle name="Normal 6 67 4" xfId="10330"/>
    <cellStyle name="Normal 6 68" xfId="9311"/>
    <cellStyle name="Normal 6 68 2" xfId="10015"/>
    <cellStyle name="Normal 6 69" xfId="9622"/>
    <cellStyle name="Normal 6 69 2" xfId="10463"/>
    <cellStyle name="Normal 6 7" xfId="139"/>
    <cellStyle name="Normal 6 7 2" xfId="1982"/>
    <cellStyle name="Normal 6 7 3" xfId="3526"/>
    <cellStyle name="Normal 6 7 4" xfId="5011"/>
    <cellStyle name="Normal 6 7 5" xfId="6498"/>
    <cellStyle name="Normal 6 7 6" xfId="7934"/>
    <cellStyle name="Normal 6 7 7" xfId="9787"/>
    <cellStyle name="Normal 6 70" xfId="9621"/>
    <cellStyle name="Normal 6 71" xfId="9850"/>
    <cellStyle name="Normal 6 72" xfId="10058"/>
    <cellStyle name="Normal 6 73" xfId="10264"/>
    <cellStyle name="Normal 6 74" xfId="10486"/>
    <cellStyle name="Normal 6 75" xfId="10499"/>
    <cellStyle name="Normal 6 76" xfId="10514"/>
    <cellStyle name="Normal 6 77" xfId="10522"/>
    <cellStyle name="Normal 6 78" xfId="10535"/>
    <cellStyle name="Normal 6 79" xfId="10544"/>
    <cellStyle name="Normal 6 8" xfId="148"/>
    <cellStyle name="Normal 6 8 2" xfId="1991"/>
    <cellStyle name="Normal 6 8 3" xfId="3437"/>
    <cellStyle name="Normal 6 8 4" xfId="4921"/>
    <cellStyle name="Normal 6 8 5" xfId="6408"/>
    <cellStyle name="Normal 6 8 6" xfId="8125"/>
    <cellStyle name="Normal 6 8 7" xfId="9791"/>
    <cellStyle name="Normal 6 80" xfId="10549"/>
    <cellStyle name="Normal 6 81" xfId="10557"/>
    <cellStyle name="Normal 6 82" xfId="10563"/>
    <cellStyle name="Normal 6 83" xfId="10566"/>
    <cellStyle name="Normal 6 84" xfId="10569"/>
    <cellStyle name="Normal 6 85" xfId="10574"/>
    <cellStyle name="Normal 6 9" xfId="158"/>
    <cellStyle name="Normal 6 9 2" xfId="2001"/>
    <cellStyle name="Normal 6 9 3" xfId="3613"/>
    <cellStyle name="Normal 6 9 4" xfId="5098"/>
    <cellStyle name="Normal 6 9 5" xfId="6585"/>
    <cellStyle name="Normal 6 9 6" xfId="8008"/>
    <cellStyle name="Normal 6 9 7" xfId="9793"/>
    <cellStyle name="Normal 6_Sales Revenue" xfId="9808"/>
    <cellStyle name="Normal 60" xfId="10488"/>
    <cellStyle name="Normal 61" xfId="10489"/>
    <cellStyle name="Normal 62" xfId="10490"/>
    <cellStyle name="Normal 63" xfId="10491"/>
    <cellStyle name="Normal 64" xfId="10492"/>
    <cellStyle name="Normal 65" xfId="10496"/>
    <cellStyle name="Normal 66" xfId="10501"/>
    <cellStyle name="Normal 67" xfId="10502"/>
    <cellStyle name="Normal 68" xfId="10503"/>
    <cellStyle name="Normal 69" xfId="10504"/>
    <cellStyle name="Normal 7" xfId="47"/>
    <cellStyle name="Normal 7 10" xfId="169"/>
    <cellStyle name="Normal 7 10 2" xfId="2012"/>
    <cellStyle name="Normal 7 10 3" xfId="3410"/>
    <cellStyle name="Normal 7 10 4" xfId="4918"/>
    <cellStyle name="Normal 7 10 5" xfId="6405"/>
    <cellStyle name="Normal 7 10 6" xfId="8098"/>
    <cellStyle name="Normal 7 10 7" xfId="9799"/>
    <cellStyle name="Normal 7 11" xfId="185"/>
    <cellStyle name="Normal 7 11 2" xfId="2028"/>
    <cellStyle name="Normal 7 11 3" xfId="3654"/>
    <cellStyle name="Normal 7 11 4" xfId="5140"/>
    <cellStyle name="Normal 7 11 5" xfId="6627"/>
    <cellStyle name="Normal 7 11 6" xfId="8043"/>
    <cellStyle name="Normal 7 11 7" xfId="9803"/>
    <cellStyle name="Normal 7 12" xfId="201"/>
    <cellStyle name="Normal 7 12 2" xfId="2044"/>
    <cellStyle name="Normal 7 12 3" xfId="3563"/>
    <cellStyle name="Normal 7 12 4" xfId="5048"/>
    <cellStyle name="Normal 7 12 5" xfId="6535"/>
    <cellStyle name="Normal 7 12 6" xfId="7964"/>
    <cellStyle name="Normal 7 12 7" xfId="9824"/>
    <cellStyle name="Normal 7 13" xfId="217"/>
    <cellStyle name="Normal 7 13 2" xfId="2060"/>
    <cellStyle name="Normal 7 13 3" xfId="3471"/>
    <cellStyle name="Normal 7 13 4" xfId="4956"/>
    <cellStyle name="Normal 7 13 5" xfId="6443"/>
    <cellStyle name="Normal 7 13 6" xfId="7886"/>
    <cellStyle name="Normal 7 14" xfId="233"/>
    <cellStyle name="Normal 7 14 2" xfId="2076"/>
    <cellStyle name="Normal 7 14 3" xfId="3364"/>
    <cellStyle name="Normal 7 14 4" xfId="5161"/>
    <cellStyle name="Normal 7 14 5" xfId="6648"/>
    <cellStyle name="Normal 7 14 6" xfId="8057"/>
    <cellStyle name="Normal 7 15" xfId="249"/>
    <cellStyle name="Normal 7 15 2" xfId="2092"/>
    <cellStyle name="Normal 7 15 3" xfId="3646"/>
    <cellStyle name="Normal 7 15 4" xfId="5132"/>
    <cellStyle name="Normal 7 15 5" xfId="6619"/>
    <cellStyle name="Normal 7 15 6" xfId="8035"/>
    <cellStyle name="Normal 7 16" xfId="265"/>
    <cellStyle name="Normal 7 16 2" xfId="2108"/>
    <cellStyle name="Normal 7 16 3" xfId="3555"/>
    <cellStyle name="Normal 7 16 4" xfId="5040"/>
    <cellStyle name="Normal 7 16 5" xfId="6527"/>
    <cellStyle name="Normal 7 16 6" xfId="7956"/>
    <cellStyle name="Normal 7 17" xfId="281"/>
    <cellStyle name="Normal 7 17 2" xfId="2124"/>
    <cellStyle name="Normal 7 17 3" xfId="3463"/>
    <cellStyle name="Normal 7 17 4" xfId="4948"/>
    <cellStyle name="Normal 7 17 5" xfId="6435"/>
    <cellStyle name="Normal 7 17 6" xfId="7878"/>
    <cellStyle name="Normal 7 18" xfId="303"/>
    <cellStyle name="Normal 7 18 2" xfId="2146"/>
    <cellStyle name="Normal 7 18 3" xfId="3417"/>
    <cellStyle name="Normal 7 18 4" xfId="4901"/>
    <cellStyle name="Normal 7 18 5" xfId="6388"/>
    <cellStyle name="Normal 7 18 6" xfId="8105"/>
    <cellStyle name="Normal 7 19" xfId="325"/>
    <cellStyle name="Normal 7 19 2" xfId="2168"/>
    <cellStyle name="Normal 7 19 3" xfId="3696"/>
    <cellStyle name="Normal 7 19 4" xfId="3403"/>
    <cellStyle name="Normal 7 19 5" xfId="5201"/>
    <cellStyle name="Normal 7 19 6" xfId="6418"/>
    <cellStyle name="Normal 7 2" xfId="76"/>
    <cellStyle name="Normal 7 2 2" xfId="1946"/>
    <cellStyle name="Normal 7 2 3" xfId="3544"/>
    <cellStyle name="Normal 7 2 4" xfId="5060"/>
    <cellStyle name="Normal 7 2 5" xfId="6547"/>
    <cellStyle name="Normal 7 2 6" xfId="7976"/>
    <cellStyle name="Normal 7 2 7" xfId="103"/>
    <cellStyle name="Normal 7 2 7 2" xfId="10018"/>
    <cellStyle name="Normal 7 2 8" xfId="9769"/>
    <cellStyle name="Normal 7 20" xfId="347"/>
    <cellStyle name="Normal 7 20 2" xfId="2190"/>
    <cellStyle name="Normal 7 20 3" xfId="3718"/>
    <cellStyle name="Normal 7 20 4" xfId="3494"/>
    <cellStyle name="Normal 7 20 5" xfId="5159"/>
    <cellStyle name="Normal 7 20 6" xfId="8137"/>
    <cellStyle name="Normal 7 21" xfId="369"/>
    <cellStyle name="Normal 7 21 2" xfId="2212"/>
    <cellStyle name="Normal 7 21 3" xfId="3740"/>
    <cellStyle name="Normal 7 21 4" xfId="5227"/>
    <cellStyle name="Normal 7 21 5" xfId="6714"/>
    <cellStyle name="Normal 7 21 6" xfId="8159"/>
    <cellStyle name="Normal 7 22" xfId="391"/>
    <cellStyle name="Normal 7 22 2" xfId="2234"/>
    <cellStyle name="Normal 7 22 3" xfId="3762"/>
    <cellStyle name="Normal 7 22 4" xfId="5249"/>
    <cellStyle name="Normal 7 22 5" xfId="6736"/>
    <cellStyle name="Normal 7 22 6" xfId="8181"/>
    <cellStyle name="Normal 7 23" xfId="413"/>
    <cellStyle name="Normal 7 23 2" xfId="2256"/>
    <cellStyle name="Normal 7 23 3" xfId="3784"/>
    <cellStyle name="Normal 7 23 4" xfId="5271"/>
    <cellStyle name="Normal 7 23 5" xfId="6758"/>
    <cellStyle name="Normal 7 23 6" xfId="8203"/>
    <cellStyle name="Normal 7 24" xfId="442"/>
    <cellStyle name="Normal 7 24 2" xfId="2285"/>
    <cellStyle name="Normal 7 24 3" xfId="3813"/>
    <cellStyle name="Normal 7 24 4" xfId="5300"/>
    <cellStyle name="Normal 7 24 5" xfId="6787"/>
    <cellStyle name="Normal 7 24 6" xfId="8232"/>
    <cellStyle name="Normal 7 25" xfId="471"/>
    <cellStyle name="Normal 7 25 2" xfId="2314"/>
    <cellStyle name="Normal 7 25 3" xfId="3842"/>
    <cellStyle name="Normal 7 25 4" xfId="5329"/>
    <cellStyle name="Normal 7 25 5" xfId="6816"/>
    <cellStyle name="Normal 7 25 6" xfId="8261"/>
    <cellStyle name="Normal 7 26" xfId="500"/>
    <cellStyle name="Normal 7 26 2" xfId="2343"/>
    <cellStyle name="Normal 7 26 3" xfId="3871"/>
    <cellStyle name="Normal 7 26 4" xfId="5358"/>
    <cellStyle name="Normal 7 26 5" xfId="6845"/>
    <cellStyle name="Normal 7 26 6" xfId="8290"/>
    <cellStyle name="Normal 7 27" xfId="529"/>
    <cellStyle name="Normal 7 27 2" xfId="2372"/>
    <cellStyle name="Normal 7 27 3" xfId="3900"/>
    <cellStyle name="Normal 7 27 4" xfId="5387"/>
    <cellStyle name="Normal 7 27 5" xfId="6874"/>
    <cellStyle name="Normal 7 27 6" xfId="8319"/>
    <cellStyle name="Normal 7 28" xfId="558"/>
    <cellStyle name="Normal 7 28 2" xfId="2401"/>
    <cellStyle name="Normal 7 28 3" xfId="3929"/>
    <cellStyle name="Normal 7 28 4" xfId="5416"/>
    <cellStyle name="Normal 7 28 5" xfId="6903"/>
    <cellStyle name="Normal 7 28 6" xfId="8348"/>
    <cellStyle name="Normal 7 29" xfId="587"/>
    <cellStyle name="Normal 7 29 2" xfId="2430"/>
    <cellStyle name="Normal 7 29 3" xfId="3958"/>
    <cellStyle name="Normal 7 29 4" xfId="5445"/>
    <cellStyle name="Normal 7 29 5" xfId="6932"/>
    <cellStyle name="Normal 7 29 6" xfId="8377"/>
    <cellStyle name="Normal 7 3" xfId="65"/>
    <cellStyle name="Normal 7 3 2" xfId="1952"/>
    <cellStyle name="Normal 7 3 3" xfId="3620"/>
    <cellStyle name="Normal 7 3 4" xfId="5073"/>
    <cellStyle name="Normal 7 3 5" xfId="6560"/>
    <cellStyle name="Normal 7 3 6" xfId="7983"/>
    <cellStyle name="Normal 7 3 7" xfId="109"/>
    <cellStyle name="Normal 7 3 8" xfId="9776"/>
    <cellStyle name="Normal 7 30" xfId="617"/>
    <cellStyle name="Normal 7 30 2" xfId="2460"/>
    <cellStyle name="Normal 7 30 3" xfId="3988"/>
    <cellStyle name="Normal 7 30 4" xfId="5475"/>
    <cellStyle name="Normal 7 30 5" xfId="6962"/>
    <cellStyle name="Normal 7 30 6" xfId="8407"/>
    <cellStyle name="Normal 7 31" xfId="647"/>
    <cellStyle name="Normal 7 31 2" xfId="2490"/>
    <cellStyle name="Normal 7 31 3" xfId="4018"/>
    <cellStyle name="Normal 7 31 4" xfId="5505"/>
    <cellStyle name="Normal 7 31 5" xfId="6992"/>
    <cellStyle name="Normal 7 31 6" xfId="8437"/>
    <cellStyle name="Normal 7 32" xfId="677"/>
    <cellStyle name="Normal 7 32 2" xfId="2520"/>
    <cellStyle name="Normal 7 32 3" xfId="4048"/>
    <cellStyle name="Normal 7 32 4" xfId="5535"/>
    <cellStyle name="Normal 7 32 5" xfId="7022"/>
    <cellStyle name="Normal 7 32 6" xfId="8467"/>
    <cellStyle name="Normal 7 33" xfId="707"/>
    <cellStyle name="Normal 7 33 2" xfId="2550"/>
    <cellStyle name="Normal 7 33 3" xfId="4078"/>
    <cellStyle name="Normal 7 33 4" xfId="5565"/>
    <cellStyle name="Normal 7 33 5" xfId="7052"/>
    <cellStyle name="Normal 7 33 6" xfId="8497"/>
    <cellStyle name="Normal 7 34" xfId="737"/>
    <cellStyle name="Normal 7 34 2" xfId="2580"/>
    <cellStyle name="Normal 7 34 3" xfId="4108"/>
    <cellStyle name="Normal 7 34 4" xfId="5595"/>
    <cellStyle name="Normal 7 34 5" xfId="7082"/>
    <cellStyle name="Normal 7 34 6" xfId="8527"/>
    <cellStyle name="Normal 7 35" xfId="767"/>
    <cellStyle name="Normal 7 35 2" xfId="2610"/>
    <cellStyle name="Normal 7 35 3" xfId="4138"/>
    <cellStyle name="Normal 7 35 4" xfId="5625"/>
    <cellStyle name="Normal 7 35 5" xfId="7112"/>
    <cellStyle name="Normal 7 35 6" xfId="8557"/>
    <cellStyle name="Normal 7 36" xfId="801"/>
    <cellStyle name="Normal 7 36 2" xfId="2644"/>
    <cellStyle name="Normal 7 36 3" xfId="4172"/>
    <cellStyle name="Normal 7 36 4" xfId="5659"/>
    <cellStyle name="Normal 7 36 5" xfId="7146"/>
    <cellStyle name="Normal 7 36 6" xfId="8591"/>
    <cellStyle name="Normal 7 37" xfId="835"/>
    <cellStyle name="Normal 7 37 2" xfId="2678"/>
    <cellStyle name="Normal 7 37 3" xfId="4206"/>
    <cellStyle name="Normal 7 37 4" xfId="5693"/>
    <cellStyle name="Normal 7 37 5" xfId="7180"/>
    <cellStyle name="Normal 7 37 6" xfId="8625"/>
    <cellStyle name="Normal 7 38" xfId="869"/>
    <cellStyle name="Normal 7 38 2" xfId="2712"/>
    <cellStyle name="Normal 7 38 3" xfId="4240"/>
    <cellStyle name="Normal 7 38 4" xfId="5727"/>
    <cellStyle name="Normal 7 38 5" xfId="7214"/>
    <cellStyle name="Normal 7 38 6" xfId="8659"/>
    <cellStyle name="Normal 7 39" xfId="903"/>
    <cellStyle name="Normal 7 39 2" xfId="2746"/>
    <cellStyle name="Normal 7 39 3" xfId="4274"/>
    <cellStyle name="Normal 7 39 4" xfId="5761"/>
    <cellStyle name="Normal 7 39 5" xfId="7248"/>
    <cellStyle name="Normal 7 39 6" xfId="8693"/>
    <cellStyle name="Normal 7 4" xfId="115"/>
    <cellStyle name="Normal 7 4 2" xfId="1958"/>
    <cellStyle name="Normal 7 4 3" xfId="3663"/>
    <cellStyle name="Normal 7 4 4" xfId="5149"/>
    <cellStyle name="Normal 7 4 5" xfId="6636"/>
    <cellStyle name="Normal 7 4 6" xfId="8052"/>
    <cellStyle name="Normal 7 4 7" xfId="9785"/>
    <cellStyle name="Normal 7 40" xfId="937"/>
    <cellStyle name="Normal 7 40 2" xfId="2780"/>
    <cellStyle name="Normal 7 40 3" xfId="4308"/>
    <cellStyle name="Normal 7 40 4" xfId="5795"/>
    <cellStyle name="Normal 7 40 5" xfId="7282"/>
    <cellStyle name="Normal 7 40 6" xfId="8727"/>
    <cellStyle name="Normal 7 41" xfId="971"/>
    <cellStyle name="Normal 7 41 2" xfId="2814"/>
    <cellStyle name="Normal 7 41 3" xfId="4342"/>
    <cellStyle name="Normal 7 41 4" xfId="5829"/>
    <cellStyle name="Normal 7 41 5" xfId="7316"/>
    <cellStyle name="Normal 7 41 6" xfId="8761"/>
    <cellStyle name="Normal 7 42" xfId="1008"/>
    <cellStyle name="Normal 7 42 2" xfId="2851"/>
    <cellStyle name="Normal 7 42 3" xfId="4379"/>
    <cellStyle name="Normal 7 42 4" xfId="5866"/>
    <cellStyle name="Normal 7 42 5" xfId="7353"/>
    <cellStyle name="Normal 7 42 6" xfId="8798"/>
    <cellStyle name="Normal 7 43" xfId="1045"/>
    <cellStyle name="Normal 7 43 2" xfId="2888"/>
    <cellStyle name="Normal 7 43 3" xfId="4416"/>
    <cellStyle name="Normal 7 43 4" xfId="5903"/>
    <cellStyle name="Normal 7 43 5" xfId="7390"/>
    <cellStyle name="Normal 7 43 6" xfId="8835"/>
    <cellStyle name="Normal 7 44" xfId="1082"/>
    <cellStyle name="Normal 7 44 2" xfId="2925"/>
    <cellStyle name="Normal 7 44 3" xfId="4453"/>
    <cellStyle name="Normal 7 44 4" xfId="5940"/>
    <cellStyle name="Normal 7 44 5" xfId="7427"/>
    <cellStyle name="Normal 7 44 6" xfId="8872"/>
    <cellStyle name="Normal 7 45" xfId="1119"/>
    <cellStyle name="Normal 7 45 2" xfId="2962"/>
    <cellStyle name="Normal 7 45 3" xfId="4490"/>
    <cellStyle name="Normal 7 45 4" xfId="5977"/>
    <cellStyle name="Normal 7 45 5" xfId="7464"/>
    <cellStyle name="Normal 7 45 6" xfId="8909"/>
    <cellStyle name="Normal 7 46" xfId="1156"/>
    <cellStyle name="Normal 7 46 2" xfId="2999"/>
    <cellStyle name="Normal 7 46 3" xfId="4527"/>
    <cellStyle name="Normal 7 46 4" xfId="6014"/>
    <cellStyle name="Normal 7 46 5" xfId="7501"/>
    <cellStyle name="Normal 7 46 6" xfId="8946"/>
    <cellStyle name="Normal 7 47" xfId="1193"/>
    <cellStyle name="Normal 7 47 2" xfId="3036"/>
    <cellStyle name="Normal 7 47 3" xfId="4564"/>
    <cellStyle name="Normal 7 47 4" xfId="6051"/>
    <cellStyle name="Normal 7 47 5" xfId="7538"/>
    <cellStyle name="Normal 7 47 6" xfId="8983"/>
    <cellStyle name="Normal 7 48" xfId="1231"/>
    <cellStyle name="Normal 7 48 2" xfId="3074"/>
    <cellStyle name="Normal 7 48 3" xfId="4602"/>
    <cellStyle name="Normal 7 48 4" xfId="6089"/>
    <cellStyle name="Normal 7 48 5" xfId="7576"/>
    <cellStyle name="Normal 7 48 6" xfId="9021"/>
    <cellStyle name="Normal 7 49" xfId="1269"/>
    <cellStyle name="Normal 7 49 2" xfId="3112"/>
    <cellStyle name="Normal 7 49 3" xfId="4640"/>
    <cellStyle name="Normal 7 49 4" xfId="6127"/>
    <cellStyle name="Normal 7 49 5" xfId="7614"/>
    <cellStyle name="Normal 7 49 6" xfId="9059"/>
    <cellStyle name="Normal 7 5" xfId="123"/>
    <cellStyle name="Normal 7 5 2" xfId="1966"/>
    <cellStyle name="Normal 7 5 3" xfId="3618"/>
    <cellStyle name="Normal 7 5 4" xfId="5103"/>
    <cellStyle name="Normal 7 5 5" xfId="6590"/>
    <cellStyle name="Normal 7 5 6" xfId="8013"/>
    <cellStyle name="Normal 7 5 7" xfId="9789"/>
    <cellStyle name="Normal 7 50" xfId="1310"/>
    <cellStyle name="Normal 7 50 2" xfId="3153"/>
    <cellStyle name="Normal 7 50 3" xfId="4681"/>
    <cellStyle name="Normal 7 50 4" xfId="6168"/>
    <cellStyle name="Normal 7 50 5" xfId="7655"/>
    <cellStyle name="Normal 7 50 6" xfId="9100"/>
    <cellStyle name="Normal 7 51" xfId="1353"/>
    <cellStyle name="Normal 7 51 2" xfId="3196"/>
    <cellStyle name="Normal 7 51 3" xfId="4724"/>
    <cellStyle name="Normal 7 51 4" xfId="6211"/>
    <cellStyle name="Normal 7 51 5" xfId="7698"/>
    <cellStyle name="Normal 7 51 6" xfId="9143"/>
    <cellStyle name="Normal 7 52" xfId="1396"/>
    <cellStyle name="Normal 7 52 2" xfId="3239"/>
    <cellStyle name="Normal 7 52 3" xfId="4767"/>
    <cellStyle name="Normal 7 52 4" xfId="6254"/>
    <cellStyle name="Normal 7 52 5" xfId="7741"/>
    <cellStyle name="Normal 7 52 6" xfId="9186"/>
    <cellStyle name="Normal 7 53" xfId="1439"/>
    <cellStyle name="Normal 7 53 2" xfId="3282"/>
    <cellStyle name="Normal 7 53 3" xfId="4810"/>
    <cellStyle name="Normal 7 53 4" xfId="6297"/>
    <cellStyle name="Normal 7 53 5" xfId="7784"/>
    <cellStyle name="Normal 7 53 6" xfId="9229"/>
    <cellStyle name="Normal 7 54" xfId="1482"/>
    <cellStyle name="Normal 7 54 2" xfId="3325"/>
    <cellStyle name="Normal 7 54 3" xfId="4853"/>
    <cellStyle name="Normal 7 54 4" xfId="6340"/>
    <cellStyle name="Normal 7 54 5" xfId="7827"/>
    <cellStyle name="Normal 7 54 6" xfId="9272"/>
    <cellStyle name="Normal 7 55" xfId="1526"/>
    <cellStyle name="Normal 7 56" xfId="1571"/>
    <cellStyle name="Normal 7 57" xfId="1616"/>
    <cellStyle name="Normal 7 58" xfId="1661"/>
    <cellStyle name="Normal 7 59" xfId="1706"/>
    <cellStyle name="Normal 7 6" xfId="131"/>
    <cellStyle name="Normal 7 6 2" xfId="1974"/>
    <cellStyle name="Normal 7 6 3" xfId="3572"/>
    <cellStyle name="Normal 7 6 4" xfId="5057"/>
    <cellStyle name="Normal 7 6 5" xfId="6544"/>
    <cellStyle name="Normal 7 6 6" xfId="7973"/>
    <cellStyle name="Normal 7 6 7" xfId="9792"/>
    <cellStyle name="Normal 7 60" xfId="1751"/>
    <cellStyle name="Normal 7 61" xfId="1796"/>
    <cellStyle name="Normal 7 62" xfId="1841"/>
    <cellStyle name="Normal 7 63" xfId="3371"/>
    <cellStyle name="Normal 7 64" xfId="5168"/>
    <cellStyle name="Normal 7 65" xfId="6655"/>
    <cellStyle name="Normal 7 66" xfId="8064"/>
    <cellStyle name="Normal 7 67" xfId="9490"/>
    <cellStyle name="Normal 7 67 2" xfId="9917"/>
    <cellStyle name="Normal 7 67 3" xfId="10125"/>
    <cellStyle name="Normal 7 67 4" xfId="10331"/>
    <cellStyle name="Normal 7 68" xfId="9312"/>
    <cellStyle name="Normal 7 68 2" xfId="10017"/>
    <cellStyle name="Normal 7 69" xfId="9630"/>
    <cellStyle name="Normal 7 69 2" xfId="10464"/>
    <cellStyle name="Normal 7 7" xfId="140"/>
    <cellStyle name="Normal 7 7 2" xfId="1983"/>
    <cellStyle name="Normal 7 7 3" xfId="3481"/>
    <cellStyle name="Normal 7 7 4" xfId="4966"/>
    <cellStyle name="Normal 7 7 5" xfId="6453"/>
    <cellStyle name="Normal 7 7 6" xfId="7896"/>
    <cellStyle name="Normal 7 7 7" xfId="9794"/>
    <cellStyle name="Normal 7 70" xfId="9620"/>
    <cellStyle name="Normal 7 71" xfId="9851"/>
    <cellStyle name="Normal 7 72" xfId="10059"/>
    <cellStyle name="Normal 7 73" xfId="10265"/>
    <cellStyle name="Normal 7 8" xfId="149"/>
    <cellStyle name="Normal 7 8 2" xfId="1992"/>
    <cellStyle name="Normal 7 8 3" xfId="3392"/>
    <cellStyle name="Normal 7 8 4" xfId="5189"/>
    <cellStyle name="Normal 7 8 5" xfId="6676"/>
    <cellStyle name="Normal 7 8 6" xfId="8085"/>
    <cellStyle name="Normal 7 8 7" xfId="9795"/>
    <cellStyle name="Normal 7 9" xfId="159"/>
    <cellStyle name="Normal 7 9 2" xfId="2002"/>
    <cellStyle name="Normal 7 9 3" xfId="3568"/>
    <cellStyle name="Normal 7 9 4" xfId="5053"/>
    <cellStyle name="Normal 7 9 5" xfId="6540"/>
    <cellStyle name="Normal 7 9 6" xfId="7969"/>
    <cellStyle name="Normal 7 9 7" xfId="9796"/>
    <cellStyle name="Normal 7_Sales Revenue" xfId="9809"/>
    <cellStyle name="Normal 70" xfId="10505"/>
    <cellStyle name="Normal 71" xfId="10506"/>
    <cellStyle name="Normal 72" xfId="10507"/>
    <cellStyle name="Normal 73" xfId="10508"/>
    <cellStyle name="Normal 74" xfId="6460"/>
    <cellStyle name="Normal 74 2" xfId="9325"/>
    <cellStyle name="Normal 74 2 2" xfId="9501"/>
    <cellStyle name="Normal 74 2 2 2" xfId="9928"/>
    <cellStyle name="Normal 74 2 2 3" xfId="10136"/>
    <cellStyle name="Normal 74 2 2 4" xfId="10342"/>
    <cellStyle name="Normal 74 2 3" xfId="9862"/>
    <cellStyle name="Normal 74 2 3 2" xfId="10466"/>
    <cellStyle name="Normal 74 2 4" xfId="10070"/>
    <cellStyle name="Normal 74 2 5" xfId="10276"/>
    <cellStyle name="Normal 74 3" xfId="9482"/>
    <cellStyle name="Normal 74 3 2" xfId="9909"/>
    <cellStyle name="Normal 74 3 3" xfId="10117"/>
    <cellStyle name="Normal 74 3 4" xfId="10323"/>
    <cellStyle name="Normal 74 4" xfId="9843"/>
    <cellStyle name="Normal 74 4 2" xfId="10465"/>
    <cellStyle name="Normal 74 5" xfId="10051"/>
    <cellStyle name="Normal 74 6" xfId="10257"/>
    <cellStyle name="Normal 75" xfId="10509"/>
    <cellStyle name="Normal 76" xfId="10510"/>
    <cellStyle name="Normal 77" xfId="10511"/>
    <cellStyle name="Normal 78" xfId="10515"/>
    <cellStyle name="Normal 79" xfId="10516"/>
    <cellStyle name="Normal 8" xfId="48"/>
    <cellStyle name="Normal 8 10" xfId="202"/>
    <cellStyle name="Normal 8 10 2" xfId="2045"/>
    <cellStyle name="Normal 8 10 3" xfId="3518"/>
    <cellStyle name="Normal 8 10 4" xfId="5003"/>
    <cellStyle name="Normal 8 10 5" xfId="6490"/>
    <cellStyle name="Normal 8 10 6" xfId="7926"/>
    <cellStyle name="Normal 8 11" xfId="218"/>
    <cellStyle name="Normal 8 11 2" xfId="2061"/>
    <cellStyle name="Normal 8 11 3" xfId="3428"/>
    <cellStyle name="Normal 8 11 4" xfId="4912"/>
    <cellStyle name="Normal 8 11 5" xfId="6399"/>
    <cellStyle name="Normal 8 11 6" xfId="8116"/>
    <cellStyle name="Normal 8 12" xfId="234"/>
    <cellStyle name="Normal 8 12 2" xfId="2077"/>
    <cellStyle name="Normal 8 12 3" xfId="1920"/>
    <cellStyle name="Normal 8 12 4" xfId="5116"/>
    <cellStyle name="Normal 8 12 5" xfId="6603"/>
    <cellStyle name="Normal 8 12 6" xfId="8019"/>
    <cellStyle name="Normal 8 13" xfId="250"/>
    <cellStyle name="Normal 8 13 2" xfId="2093"/>
    <cellStyle name="Normal 8 13 3" xfId="3602"/>
    <cellStyle name="Normal 8 13 4" xfId="5087"/>
    <cellStyle name="Normal 8 13 5" xfId="6574"/>
    <cellStyle name="Normal 8 13 6" xfId="7997"/>
    <cellStyle name="Normal 8 14" xfId="266"/>
    <cellStyle name="Normal 8 14 2" xfId="2109"/>
    <cellStyle name="Normal 8 14 3" xfId="3510"/>
    <cellStyle name="Normal 8 14 4" xfId="4995"/>
    <cellStyle name="Normal 8 14 5" xfId="6482"/>
    <cellStyle name="Normal 8 14 6" xfId="7918"/>
    <cellStyle name="Normal 8 15" xfId="282"/>
    <cellStyle name="Normal 8 15 2" xfId="2125"/>
    <cellStyle name="Normal 8 15 3" xfId="3420"/>
    <cellStyle name="Normal 8 15 4" xfId="4904"/>
    <cellStyle name="Normal 8 15 5" xfId="6391"/>
    <cellStyle name="Normal 8 15 6" xfId="8108"/>
    <cellStyle name="Normal 8 16" xfId="304"/>
    <cellStyle name="Normal 8 16 2" xfId="2147"/>
    <cellStyle name="Normal 8 16 3" xfId="3372"/>
    <cellStyle name="Normal 8 16 4" xfId="5169"/>
    <cellStyle name="Normal 8 16 5" xfId="6656"/>
    <cellStyle name="Normal 8 16 6" xfId="8065"/>
    <cellStyle name="Normal 8 17" xfId="326"/>
    <cellStyle name="Normal 8 17 2" xfId="2169"/>
    <cellStyle name="Normal 8 17 3" xfId="3697"/>
    <cellStyle name="Normal 8 17 4" xfId="3446"/>
    <cellStyle name="Normal 8 17 5" xfId="4931"/>
    <cellStyle name="Normal 8 17 6" xfId="6463"/>
    <cellStyle name="Normal 8 18" xfId="348"/>
    <cellStyle name="Normal 8 18 2" xfId="2191"/>
    <cellStyle name="Normal 8 18 3" xfId="3719"/>
    <cellStyle name="Normal 8 18 4" xfId="5206"/>
    <cellStyle name="Normal 8 18 5" xfId="6693"/>
    <cellStyle name="Normal 8 18 6" xfId="8138"/>
    <cellStyle name="Normal 8 19" xfId="370"/>
    <cellStyle name="Normal 8 19 2" xfId="2213"/>
    <cellStyle name="Normal 8 19 3" xfId="3741"/>
    <cellStyle name="Normal 8 19 4" xfId="5228"/>
    <cellStyle name="Normal 8 19 5" xfId="6715"/>
    <cellStyle name="Normal 8 19 6" xfId="8160"/>
    <cellStyle name="Normal 8 2" xfId="77"/>
    <cellStyle name="Normal 8 2 2" xfId="1959"/>
    <cellStyle name="Normal 8 2 3" xfId="3619"/>
    <cellStyle name="Normal 8 2 4" xfId="5104"/>
    <cellStyle name="Normal 8 2 5" xfId="6591"/>
    <cellStyle name="Normal 8 2 6" xfId="8014"/>
    <cellStyle name="Normal 8 2 7" xfId="116"/>
    <cellStyle name="Normal 8 2 7 2" xfId="10020"/>
    <cellStyle name="Normal 8 2 8" xfId="9825"/>
    <cellStyle name="Normal 8 20" xfId="392"/>
    <cellStyle name="Normal 8 20 2" xfId="2235"/>
    <cellStyle name="Normal 8 20 3" xfId="3763"/>
    <cellStyle name="Normal 8 20 4" xfId="5250"/>
    <cellStyle name="Normal 8 20 5" xfId="6737"/>
    <cellStyle name="Normal 8 20 6" xfId="8182"/>
    <cellStyle name="Normal 8 21" xfId="414"/>
    <cellStyle name="Normal 8 21 2" xfId="2257"/>
    <cellStyle name="Normal 8 21 3" xfId="3785"/>
    <cellStyle name="Normal 8 21 4" xfId="5272"/>
    <cellStyle name="Normal 8 21 5" xfId="6759"/>
    <cellStyle name="Normal 8 21 6" xfId="8204"/>
    <cellStyle name="Normal 8 22" xfId="443"/>
    <cellStyle name="Normal 8 22 2" xfId="2286"/>
    <cellStyle name="Normal 8 22 3" xfId="3814"/>
    <cellStyle name="Normal 8 22 4" xfId="5301"/>
    <cellStyle name="Normal 8 22 5" xfId="6788"/>
    <cellStyle name="Normal 8 22 6" xfId="8233"/>
    <cellStyle name="Normal 8 23" xfId="472"/>
    <cellStyle name="Normal 8 23 2" xfId="2315"/>
    <cellStyle name="Normal 8 23 3" xfId="3843"/>
    <cellStyle name="Normal 8 23 4" xfId="5330"/>
    <cellStyle name="Normal 8 23 5" xfId="6817"/>
    <cellStyle name="Normal 8 23 6" xfId="8262"/>
    <cellStyle name="Normal 8 24" xfId="501"/>
    <cellStyle name="Normal 8 24 2" xfId="2344"/>
    <cellStyle name="Normal 8 24 3" xfId="3872"/>
    <cellStyle name="Normal 8 24 4" xfId="5359"/>
    <cellStyle name="Normal 8 24 5" xfId="6846"/>
    <cellStyle name="Normal 8 24 6" xfId="8291"/>
    <cellStyle name="Normal 8 25" xfId="530"/>
    <cellStyle name="Normal 8 25 2" xfId="2373"/>
    <cellStyle name="Normal 8 25 3" xfId="3901"/>
    <cellStyle name="Normal 8 25 4" xfId="5388"/>
    <cellStyle name="Normal 8 25 5" xfId="6875"/>
    <cellStyle name="Normal 8 25 6" xfId="8320"/>
    <cellStyle name="Normal 8 26" xfId="559"/>
    <cellStyle name="Normal 8 26 2" xfId="2402"/>
    <cellStyle name="Normal 8 26 3" xfId="3930"/>
    <cellStyle name="Normal 8 26 4" xfId="5417"/>
    <cellStyle name="Normal 8 26 5" xfId="6904"/>
    <cellStyle name="Normal 8 26 6" xfId="8349"/>
    <cellStyle name="Normal 8 27" xfId="588"/>
    <cellStyle name="Normal 8 27 2" xfId="2431"/>
    <cellStyle name="Normal 8 27 3" xfId="3959"/>
    <cellStyle name="Normal 8 27 4" xfId="5446"/>
    <cellStyle name="Normal 8 27 5" xfId="6933"/>
    <cellStyle name="Normal 8 27 6" xfId="8378"/>
    <cellStyle name="Normal 8 28" xfId="618"/>
    <cellStyle name="Normal 8 28 2" xfId="2461"/>
    <cellStyle name="Normal 8 28 3" xfId="3989"/>
    <cellStyle name="Normal 8 28 4" xfId="5476"/>
    <cellStyle name="Normal 8 28 5" xfId="6963"/>
    <cellStyle name="Normal 8 28 6" xfId="8408"/>
    <cellStyle name="Normal 8 29" xfId="648"/>
    <cellStyle name="Normal 8 29 2" xfId="2491"/>
    <cellStyle name="Normal 8 29 3" xfId="4019"/>
    <cellStyle name="Normal 8 29 4" xfId="5506"/>
    <cellStyle name="Normal 8 29 5" xfId="6993"/>
    <cellStyle name="Normal 8 29 6" xfId="8438"/>
    <cellStyle name="Normal 8 3" xfId="66"/>
    <cellStyle name="Normal 8 3 2" xfId="1967"/>
    <cellStyle name="Normal 8 3 3" xfId="3573"/>
    <cellStyle name="Normal 8 3 4" xfId="5058"/>
    <cellStyle name="Normal 8 3 5" xfId="6545"/>
    <cellStyle name="Normal 8 3 6" xfId="7974"/>
    <cellStyle name="Normal 8 3 7" xfId="124"/>
    <cellStyle name="Normal 8 30" xfId="678"/>
    <cellStyle name="Normal 8 30 2" xfId="2521"/>
    <cellStyle name="Normal 8 30 3" xfId="4049"/>
    <cellStyle name="Normal 8 30 4" xfId="5536"/>
    <cellStyle name="Normal 8 30 5" xfId="7023"/>
    <cellStyle name="Normal 8 30 6" xfId="8468"/>
    <cellStyle name="Normal 8 31" xfId="708"/>
    <cellStyle name="Normal 8 31 2" xfId="2551"/>
    <cellStyle name="Normal 8 31 3" xfId="4079"/>
    <cellStyle name="Normal 8 31 4" xfId="5566"/>
    <cellStyle name="Normal 8 31 5" xfId="7053"/>
    <cellStyle name="Normal 8 31 6" xfId="8498"/>
    <cellStyle name="Normal 8 32" xfId="738"/>
    <cellStyle name="Normal 8 32 2" xfId="2581"/>
    <cellStyle name="Normal 8 32 3" xfId="4109"/>
    <cellStyle name="Normal 8 32 4" xfId="5596"/>
    <cellStyle name="Normal 8 32 5" xfId="7083"/>
    <cellStyle name="Normal 8 32 6" xfId="8528"/>
    <cellStyle name="Normal 8 33" xfId="768"/>
    <cellStyle name="Normal 8 33 2" xfId="2611"/>
    <cellStyle name="Normal 8 33 3" xfId="4139"/>
    <cellStyle name="Normal 8 33 4" xfId="5626"/>
    <cellStyle name="Normal 8 33 5" xfId="7113"/>
    <cellStyle name="Normal 8 33 6" xfId="8558"/>
    <cellStyle name="Normal 8 34" xfId="802"/>
    <cellStyle name="Normal 8 34 2" xfId="2645"/>
    <cellStyle name="Normal 8 34 3" xfId="4173"/>
    <cellStyle name="Normal 8 34 4" xfId="5660"/>
    <cellStyle name="Normal 8 34 5" xfId="7147"/>
    <cellStyle name="Normal 8 34 6" xfId="8592"/>
    <cellStyle name="Normal 8 35" xfId="836"/>
    <cellStyle name="Normal 8 35 2" xfId="2679"/>
    <cellStyle name="Normal 8 35 3" xfId="4207"/>
    <cellStyle name="Normal 8 35 4" xfId="5694"/>
    <cellStyle name="Normal 8 35 5" xfId="7181"/>
    <cellStyle name="Normal 8 35 6" xfId="8626"/>
    <cellStyle name="Normal 8 36" xfId="870"/>
    <cellStyle name="Normal 8 36 2" xfId="2713"/>
    <cellStyle name="Normal 8 36 3" xfId="4241"/>
    <cellStyle name="Normal 8 36 4" xfId="5728"/>
    <cellStyle name="Normal 8 36 5" xfId="7215"/>
    <cellStyle name="Normal 8 36 6" xfId="8660"/>
    <cellStyle name="Normal 8 37" xfId="904"/>
    <cellStyle name="Normal 8 37 2" xfId="2747"/>
    <cellStyle name="Normal 8 37 3" xfId="4275"/>
    <cellStyle name="Normal 8 37 4" xfId="5762"/>
    <cellStyle name="Normal 8 37 5" xfId="7249"/>
    <cellStyle name="Normal 8 37 6" xfId="8694"/>
    <cellStyle name="Normal 8 38" xfId="938"/>
    <cellStyle name="Normal 8 38 2" xfId="2781"/>
    <cellStyle name="Normal 8 38 3" xfId="4309"/>
    <cellStyle name="Normal 8 38 4" xfId="5796"/>
    <cellStyle name="Normal 8 38 5" xfId="7283"/>
    <cellStyle name="Normal 8 38 6" xfId="8728"/>
    <cellStyle name="Normal 8 39" xfId="972"/>
    <cellStyle name="Normal 8 39 2" xfId="2815"/>
    <cellStyle name="Normal 8 39 3" xfId="4343"/>
    <cellStyle name="Normal 8 39 4" xfId="5830"/>
    <cellStyle name="Normal 8 39 5" xfId="7317"/>
    <cellStyle name="Normal 8 39 6" xfId="8762"/>
    <cellStyle name="Normal 8 4" xfId="132"/>
    <cellStyle name="Normal 8 4 2" xfId="1975"/>
    <cellStyle name="Normal 8 4 3" xfId="3527"/>
    <cellStyle name="Normal 8 4 4" xfId="5012"/>
    <cellStyle name="Normal 8 4 5" xfId="6499"/>
    <cellStyle name="Normal 8 4 6" xfId="7935"/>
    <cellStyle name="Normal 8 40" xfId="1009"/>
    <cellStyle name="Normal 8 40 2" xfId="2852"/>
    <cellStyle name="Normal 8 40 3" xfId="4380"/>
    <cellStyle name="Normal 8 40 4" xfId="5867"/>
    <cellStyle name="Normal 8 40 5" xfId="7354"/>
    <cellStyle name="Normal 8 40 6" xfId="8799"/>
    <cellStyle name="Normal 8 41" xfId="1046"/>
    <cellStyle name="Normal 8 41 2" xfId="2889"/>
    <cellStyle name="Normal 8 41 3" xfId="4417"/>
    <cellStyle name="Normal 8 41 4" xfId="5904"/>
    <cellStyle name="Normal 8 41 5" xfId="7391"/>
    <cellStyle name="Normal 8 41 6" xfId="8836"/>
    <cellStyle name="Normal 8 42" xfId="1083"/>
    <cellStyle name="Normal 8 42 2" xfId="2926"/>
    <cellStyle name="Normal 8 42 3" xfId="4454"/>
    <cellStyle name="Normal 8 42 4" xfId="5941"/>
    <cellStyle name="Normal 8 42 5" xfId="7428"/>
    <cellStyle name="Normal 8 42 6" xfId="8873"/>
    <cellStyle name="Normal 8 43" xfId="1120"/>
    <cellStyle name="Normal 8 43 2" xfId="2963"/>
    <cellStyle name="Normal 8 43 3" xfId="4491"/>
    <cellStyle name="Normal 8 43 4" xfId="5978"/>
    <cellStyle name="Normal 8 43 5" xfId="7465"/>
    <cellStyle name="Normal 8 43 6" xfId="8910"/>
    <cellStyle name="Normal 8 44" xfId="1157"/>
    <cellStyle name="Normal 8 44 2" xfId="3000"/>
    <cellStyle name="Normal 8 44 3" xfId="4528"/>
    <cellStyle name="Normal 8 44 4" xfId="6015"/>
    <cellStyle name="Normal 8 44 5" xfId="7502"/>
    <cellStyle name="Normal 8 44 6" xfId="8947"/>
    <cellStyle name="Normal 8 45" xfId="1194"/>
    <cellStyle name="Normal 8 45 2" xfId="3037"/>
    <cellStyle name="Normal 8 45 3" xfId="4565"/>
    <cellStyle name="Normal 8 45 4" xfId="6052"/>
    <cellStyle name="Normal 8 45 5" xfId="7539"/>
    <cellStyle name="Normal 8 45 6" xfId="8984"/>
    <cellStyle name="Normal 8 46" xfId="1232"/>
    <cellStyle name="Normal 8 46 2" xfId="3075"/>
    <cellStyle name="Normal 8 46 3" xfId="4603"/>
    <cellStyle name="Normal 8 46 4" xfId="6090"/>
    <cellStyle name="Normal 8 46 5" xfId="7577"/>
    <cellStyle name="Normal 8 46 6" xfId="9022"/>
    <cellStyle name="Normal 8 47" xfId="1270"/>
    <cellStyle name="Normal 8 47 2" xfId="3113"/>
    <cellStyle name="Normal 8 47 3" xfId="4641"/>
    <cellStyle name="Normal 8 47 4" xfId="6128"/>
    <cellStyle name="Normal 8 47 5" xfId="7615"/>
    <cellStyle name="Normal 8 47 6" xfId="9060"/>
    <cellStyle name="Normal 8 48" xfId="1311"/>
    <cellStyle name="Normal 8 48 2" xfId="3154"/>
    <cellStyle name="Normal 8 48 3" xfId="4682"/>
    <cellStyle name="Normal 8 48 4" xfId="6169"/>
    <cellStyle name="Normal 8 48 5" xfId="7656"/>
    <cellStyle name="Normal 8 48 6" xfId="9101"/>
    <cellStyle name="Normal 8 49" xfId="1354"/>
    <cellStyle name="Normal 8 49 2" xfId="3197"/>
    <cellStyle name="Normal 8 49 3" xfId="4725"/>
    <cellStyle name="Normal 8 49 4" xfId="6212"/>
    <cellStyle name="Normal 8 49 5" xfId="7699"/>
    <cellStyle name="Normal 8 49 6" xfId="9144"/>
    <cellStyle name="Normal 8 5" xfId="141"/>
    <cellStyle name="Normal 8 5 2" xfId="1984"/>
    <cellStyle name="Normal 8 5 3" xfId="3438"/>
    <cellStyle name="Normal 8 5 4" xfId="4922"/>
    <cellStyle name="Normal 8 5 5" xfId="6409"/>
    <cellStyle name="Normal 8 5 6" xfId="8126"/>
    <cellStyle name="Normal 8 50" xfId="1397"/>
    <cellStyle name="Normal 8 50 2" xfId="3240"/>
    <cellStyle name="Normal 8 50 3" xfId="4768"/>
    <cellStyle name="Normal 8 50 4" xfId="6255"/>
    <cellStyle name="Normal 8 50 5" xfId="7742"/>
    <cellStyle name="Normal 8 50 6" xfId="9187"/>
    <cellStyle name="Normal 8 51" xfId="1440"/>
    <cellStyle name="Normal 8 51 2" xfId="3283"/>
    <cellStyle name="Normal 8 51 3" xfId="4811"/>
    <cellStyle name="Normal 8 51 4" xfId="6298"/>
    <cellStyle name="Normal 8 51 5" xfId="7785"/>
    <cellStyle name="Normal 8 51 6" xfId="9230"/>
    <cellStyle name="Normal 8 52" xfId="1483"/>
    <cellStyle name="Normal 8 52 2" xfId="3326"/>
    <cellStyle name="Normal 8 52 3" xfId="4854"/>
    <cellStyle name="Normal 8 52 4" xfId="6341"/>
    <cellStyle name="Normal 8 52 5" xfId="7828"/>
    <cellStyle name="Normal 8 52 6" xfId="9273"/>
    <cellStyle name="Normal 8 53" xfId="1527"/>
    <cellStyle name="Normal 8 54" xfId="1572"/>
    <cellStyle name="Normal 8 55" xfId="1617"/>
    <cellStyle name="Normal 8 56" xfId="1662"/>
    <cellStyle name="Normal 8 57" xfId="1707"/>
    <cellStyle name="Normal 8 58" xfId="1752"/>
    <cellStyle name="Normal 8 59" xfId="1797"/>
    <cellStyle name="Normal 8 6" xfId="150"/>
    <cellStyle name="Normal 8 6 2" xfId="1993"/>
    <cellStyle name="Normal 8 6 3" xfId="3658"/>
    <cellStyle name="Normal 8 6 4" xfId="5144"/>
    <cellStyle name="Normal 8 6 5" xfId="6631"/>
    <cellStyle name="Normal 8 6 6" xfId="8047"/>
    <cellStyle name="Normal 8 60" xfId="1842"/>
    <cellStyle name="Normal 8 61" xfId="3638"/>
    <cellStyle name="Normal 8 62" xfId="5123"/>
    <cellStyle name="Normal 8 63" xfId="6610"/>
    <cellStyle name="Normal 8 64" xfId="8026"/>
    <cellStyle name="Normal 8 65" xfId="9491"/>
    <cellStyle name="Normal 8 65 2" xfId="9918"/>
    <cellStyle name="Normal 8 65 3" xfId="10126"/>
    <cellStyle name="Normal 8 65 4" xfId="10332"/>
    <cellStyle name="Normal 8 66" xfId="9313"/>
    <cellStyle name="Normal 8 66 2" xfId="10019"/>
    <cellStyle name="Normal 8 67" xfId="9631"/>
    <cellStyle name="Normal 8 67 2" xfId="10467"/>
    <cellStyle name="Normal 8 68" xfId="9770"/>
    <cellStyle name="Normal 8 69" xfId="9852"/>
    <cellStyle name="Normal 8 7" xfId="160"/>
    <cellStyle name="Normal 8 7 2" xfId="2003"/>
    <cellStyle name="Normal 8 7 3" xfId="3523"/>
    <cellStyle name="Normal 8 7 4" xfId="5008"/>
    <cellStyle name="Normal 8 7 5" xfId="6495"/>
    <cellStyle name="Normal 8 7 6" xfId="7931"/>
    <cellStyle name="Normal 8 70" xfId="10060"/>
    <cellStyle name="Normal 8 71" xfId="10266"/>
    <cellStyle name="Normal 8 8" xfId="170"/>
    <cellStyle name="Normal 8 8 2" xfId="2013"/>
    <cellStyle name="Normal 8 8 3" xfId="3365"/>
    <cellStyle name="Normal 8 8 4" xfId="5162"/>
    <cellStyle name="Normal 8 8 5" xfId="6649"/>
    <cellStyle name="Normal 8 8 6" xfId="8058"/>
    <cellStyle name="Normal 8 9" xfId="186"/>
    <cellStyle name="Normal 8 9 2" xfId="2029"/>
    <cellStyle name="Normal 8 9 3" xfId="3610"/>
    <cellStyle name="Normal 8 9 4" xfId="5095"/>
    <cellStyle name="Normal 8 9 5" xfId="6582"/>
    <cellStyle name="Normal 8 9 6" xfId="8005"/>
    <cellStyle name="Normal 8_Sales Revenue" xfId="9810"/>
    <cellStyle name="Normal 80" xfId="10517"/>
    <cellStyle name="Normal 81" xfId="10518"/>
    <cellStyle name="Normal 82" xfId="10519"/>
    <cellStyle name="Normal 83" xfId="10520"/>
    <cellStyle name="Normal 84" xfId="10523"/>
    <cellStyle name="Normal 85" xfId="10524"/>
    <cellStyle name="Normal 86" xfId="10525"/>
    <cellStyle name="Normal 87" xfId="10526"/>
    <cellStyle name="Normal 88" xfId="10527"/>
    <cellStyle name="Normal 89" xfId="10528"/>
    <cellStyle name="Normal 9" xfId="49"/>
    <cellStyle name="Normal 9 10" xfId="203"/>
    <cellStyle name="Normal 9 10 2" xfId="2046"/>
    <cellStyle name="Normal 9 10 3" xfId="3473"/>
    <cellStyle name="Normal 9 10 4" xfId="4958"/>
    <cellStyle name="Normal 9 10 5" xfId="6445"/>
    <cellStyle name="Normal 9 10 6" xfId="7888"/>
    <cellStyle name="Normal 9 11" xfId="219"/>
    <cellStyle name="Normal 9 11 2" xfId="2062"/>
    <cellStyle name="Normal 9 11 3" xfId="3383"/>
    <cellStyle name="Normal 9 11 4" xfId="5180"/>
    <cellStyle name="Normal 9 11 5" xfId="6667"/>
    <cellStyle name="Normal 9 11 6" xfId="8076"/>
    <cellStyle name="Normal 9 12" xfId="235"/>
    <cellStyle name="Normal 9 12 2" xfId="2078"/>
    <cellStyle name="Normal 9 12 3" xfId="3648"/>
    <cellStyle name="Normal 9 12 4" xfId="5071"/>
    <cellStyle name="Normal 9 12 5" xfId="6558"/>
    <cellStyle name="Normal 9 12 6" xfId="7981"/>
    <cellStyle name="Normal 9 13" xfId="251"/>
    <cellStyle name="Normal 9 13 2" xfId="2094"/>
    <cellStyle name="Normal 9 13 3" xfId="3557"/>
    <cellStyle name="Normal 9 13 4" xfId="5042"/>
    <cellStyle name="Normal 9 13 5" xfId="6529"/>
    <cellStyle name="Normal 9 13 6" xfId="7958"/>
    <cellStyle name="Normal 9 14" xfId="267"/>
    <cellStyle name="Normal 9 14 2" xfId="2110"/>
    <cellStyle name="Normal 9 14 3" xfId="3465"/>
    <cellStyle name="Normal 9 14 4" xfId="4950"/>
    <cellStyle name="Normal 9 14 5" xfId="6437"/>
    <cellStyle name="Normal 9 14 6" xfId="7880"/>
    <cellStyle name="Normal 9 15" xfId="283"/>
    <cellStyle name="Normal 9 15 2" xfId="2126"/>
    <cellStyle name="Normal 9 15 3" xfId="3375"/>
    <cellStyle name="Normal 9 15 4" xfId="5172"/>
    <cellStyle name="Normal 9 15 5" xfId="6659"/>
    <cellStyle name="Normal 9 15 6" xfId="8068"/>
    <cellStyle name="Normal 9 16" xfId="305"/>
    <cellStyle name="Normal 9 16 2" xfId="2148"/>
    <cellStyle name="Normal 9 16 3" xfId="3676"/>
    <cellStyle name="Normal 9 16 4" xfId="5124"/>
    <cellStyle name="Normal 9 16 5" xfId="6611"/>
    <cellStyle name="Normal 9 16 6" xfId="8027"/>
    <cellStyle name="Normal 9 17" xfId="327"/>
    <cellStyle name="Normal 9 17 2" xfId="2170"/>
    <cellStyle name="Normal 9 17 3" xfId="3698"/>
    <cellStyle name="Normal 9 17 4" xfId="3492"/>
    <cellStyle name="Normal 9 17 5" xfId="4976"/>
    <cellStyle name="Normal 9 17 6" xfId="6554"/>
    <cellStyle name="Normal 9 18" xfId="349"/>
    <cellStyle name="Normal 9 18 2" xfId="2192"/>
    <cellStyle name="Normal 9 18 3" xfId="3720"/>
    <cellStyle name="Normal 9 18 4" xfId="5207"/>
    <cellStyle name="Normal 9 18 5" xfId="6694"/>
    <cellStyle name="Normal 9 18 6" xfId="8139"/>
    <cellStyle name="Normal 9 19" xfId="371"/>
    <cellStyle name="Normal 9 19 2" xfId="2214"/>
    <cellStyle name="Normal 9 19 3" xfId="3742"/>
    <cellStyle name="Normal 9 19 4" xfId="5229"/>
    <cellStyle name="Normal 9 19 5" xfId="6716"/>
    <cellStyle name="Normal 9 19 6" xfId="8161"/>
    <cellStyle name="Normal 9 2" xfId="78"/>
    <cellStyle name="Normal 9 2 2" xfId="1960"/>
    <cellStyle name="Normal 9 2 3" xfId="3574"/>
    <cellStyle name="Normal 9 2 4" xfId="5059"/>
    <cellStyle name="Normal 9 2 5" xfId="6546"/>
    <cellStyle name="Normal 9 2 6" xfId="7975"/>
    <cellStyle name="Normal 9 2 7" xfId="117"/>
    <cellStyle name="Normal 9 2 7 2" xfId="10022"/>
    <cellStyle name="Normal 9 2 8" xfId="9826"/>
    <cellStyle name="Normal 9 20" xfId="393"/>
    <cellStyle name="Normal 9 20 2" xfId="2236"/>
    <cellStyle name="Normal 9 20 3" xfId="3764"/>
    <cellStyle name="Normal 9 20 4" xfId="5251"/>
    <cellStyle name="Normal 9 20 5" xfId="6738"/>
    <cellStyle name="Normal 9 20 6" xfId="8183"/>
    <cellStyle name="Normal 9 21" xfId="415"/>
    <cellStyle name="Normal 9 21 2" xfId="2258"/>
    <cellStyle name="Normal 9 21 3" xfId="3786"/>
    <cellStyle name="Normal 9 21 4" xfId="5273"/>
    <cellStyle name="Normal 9 21 5" xfId="6760"/>
    <cellStyle name="Normal 9 21 6" xfId="8205"/>
    <cellStyle name="Normal 9 22" xfId="444"/>
    <cellStyle name="Normal 9 22 2" xfId="2287"/>
    <cellStyle name="Normal 9 22 3" xfId="3815"/>
    <cellStyle name="Normal 9 22 4" xfId="5302"/>
    <cellStyle name="Normal 9 22 5" xfId="6789"/>
    <cellStyle name="Normal 9 22 6" xfId="8234"/>
    <cellStyle name="Normal 9 23" xfId="473"/>
    <cellStyle name="Normal 9 23 2" xfId="2316"/>
    <cellStyle name="Normal 9 23 3" xfId="3844"/>
    <cellStyle name="Normal 9 23 4" xfId="5331"/>
    <cellStyle name="Normal 9 23 5" xfId="6818"/>
    <cellStyle name="Normal 9 23 6" xfId="8263"/>
    <cellStyle name="Normal 9 24" xfId="502"/>
    <cellStyle name="Normal 9 24 2" xfId="2345"/>
    <cellStyle name="Normal 9 24 3" xfId="3873"/>
    <cellStyle name="Normal 9 24 4" xfId="5360"/>
    <cellStyle name="Normal 9 24 5" xfId="6847"/>
    <cellStyle name="Normal 9 24 6" xfId="8292"/>
    <cellStyle name="Normal 9 25" xfId="531"/>
    <cellStyle name="Normal 9 25 2" xfId="2374"/>
    <cellStyle name="Normal 9 25 3" xfId="3902"/>
    <cellStyle name="Normal 9 25 4" xfId="5389"/>
    <cellStyle name="Normal 9 25 5" xfId="6876"/>
    <cellStyle name="Normal 9 25 6" xfId="8321"/>
    <cellStyle name="Normal 9 26" xfId="560"/>
    <cellStyle name="Normal 9 26 2" xfId="2403"/>
    <cellStyle name="Normal 9 26 3" xfId="3931"/>
    <cellStyle name="Normal 9 26 4" xfId="5418"/>
    <cellStyle name="Normal 9 26 5" xfId="6905"/>
    <cellStyle name="Normal 9 26 6" xfId="8350"/>
    <cellStyle name="Normal 9 27" xfId="589"/>
    <cellStyle name="Normal 9 27 2" xfId="2432"/>
    <cellStyle name="Normal 9 27 3" xfId="3960"/>
    <cellStyle name="Normal 9 27 4" xfId="5447"/>
    <cellStyle name="Normal 9 27 5" xfId="6934"/>
    <cellStyle name="Normal 9 27 6" xfId="8379"/>
    <cellStyle name="Normal 9 28" xfId="619"/>
    <cellStyle name="Normal 9 28 2" xfId="2462"/>
    <cellStyle name="Normal 9 28 3" xfId="3990"/>
    <cellStyle name="Normal 9 28 4" xfId="5477"/>
    <cellStyle name="Normal 9 28 5" xfId="6964"/>
    <cellStyle name="Normal 9 28 6" xfId="8409"/>
    <cellStyle name="Normal 9 29" xfId="649"/>
    <cellStyle name="Normal 9 29 2" xfId="2492"/>
    <cellStyle name="Normal 9 29 3" xfId="4020"/>
    <cellStyle name="Normal 9 29 4" xfId="5507"/>
    <cellStyle name="Normal 9 29 5" xfId="6994"/>
    <cellStyle name="Normal 9 29 6" xfId="8439"/>
    <cellStyle name="Normal 9 3" xfId="67"/>
    <cellStyle name="Normal 9 3 2" xfId="1968"/>
    <cellStyle name="Normal 9 3 3" xfId="3528"/>
    <cellStyle name="Normal 9 3 4" xfId="5013"/>
    <cellStyle name="Normal 9 3 5" xfId="6500"/>
    <cellStyle name="Normal 9 3 6" xfId="7936"/>
    <cellStyle name="Normal 9 3 7" xfId="125"/>
    <cellStyle name="Normal 9 30" xfId="679"/>
    <cellStyle name="Normal 9 30 2" xfId="2522"/>
    <cellStyle name="Normal 9 30 3" xfId="4050"/>
    <cellStyle name="Normal 9 30 4" xfId="5537"/>
    <cellStyle name="Normal 9 30 5" xfId="7024"/>
    <cellStyle name="Normal 9 30 6" xfId="8469"/>
    <cellStyle name="Normal 9 31" xfId="709"/>
    <cellStyle name="Normal 9 31 2" xfId="2552"/>
    <cellStyle name="Normal 9 31 3" xfId="4080"/>
    <cellStyle name="Normal 9 31 4" xfId="5567"/>
    <cellStyle name="Normal 9 31 5" xfId="7054"/>
    <cellStyle name="Normal 9 31 6" xfId="8499"/>
    <cellStyle name="Normal 9 32" xfId="739"/>
    <cellStyle name="Normal 9 32 2" xfId="2582"/>
    <cellStyle name="Normal 9 32 3" xfId="4110"/>
    <cellStyle name="Normal 9 32 4" xfId="5597"/>
    <cellStyle name="Normal 9 32 5" xfId="7084"/>
    <cellStyle name="Normal 9 32 6" xfId="8529"/>
    <cellStyle name="Normal 9 33" xfId="769"/>
    <cellStyle name="Normal 9 33 2" xfId="2612"/>
    <cellStyle name="Normal 9 33 3" xfId="4140"/>
    <cellStyle name="Normal 9 33 4" xfId="5627"/>
    <cellStyle name="Normal 9 33 5" xfId="7114"/>
    <cellStyle name="Normal 9 33 6" xfId="8559"/>
    <cellStyle name="Normal 9 34" xfId="803"/>
    <cellStyle name="Normal 9 34 2" xfId="2646"/>
    <cellStyle name="Normal 9 34 3" xfId="4174"/>
    <cellStyle name="Normal 9 34 4" xfId="5661"/>
    <cellStyle name="Normal 9 34 5" xfId="7148"/>
    <cellStyle name="Normal 9 34 6" xfId="8593"/>
    <cellStyle name="Normal 9 35" xfId="837"/>
    <cellStyle name="Normal 9 35 2" xfId="2680"/>
    <cellStyle name="Normal 9 35 3" xfId="4208"/>
    <cellStyle name="Normal 9 35 4" xfId="5695"/>
    <cellStyle name="Normal 9 35 5" xfId="7182"/>
    <cellStyle name="Normal 9 35 6" xfId="8627"/>
    <cellStyle name="Normal 9 36" xfId="871"/>
    <cellStyle name="Normal 9 36 2" xfId="2714"/>
    <cellStyle name="Normal 9 36 3" xfId="4242"/>
    <cellStyle name="Normal 9 36 4" xfId="5729"/>
    <cellStyle name="Normal 9 36 5" xfId="7216"/>
    <cellStyle name="Normal 9 36 6" xfId="8661"/>
    <cellStyle name="Normal 9 37" xfId="905"/>
    <cellStyle name="Normal 9 37 2" xfId="2748"/>
    <cellStyle name="Normal 9 37 3" xfId="4276"/>
    <cellStyle name="Normal 9 37 4" xfId="5763"/>
    <cellStyle name="Normal 9 37 5" xfId="7250"/>
    <cellStyle name="Normal 9 37 6" xfId="8695"/>
    <cellStyle name="Normal 9 38" xfId="939"/>
    <cellStyle name="Normal 9 38 2" xfId="2782"/>
    <cellStyle name="Normal 9 38 3" xfId="4310"/>
    <cellStyle name="Normal 9 38 4" xfId="5797"/>
    <cellStyle name="Normal 9 38 5" xfId="7284"/>
    <cellStyle name="Normal 9 38 6" xfId="8729"/>
    <cellStyle name="Normal 9 39" xfId="973"/>
    <cellStyle name="Normal 9 39 2" xfId="2816"/>
    <cellStyle name="Normal 9 39 3" xfId="4344"/>
    <cellStyle name="Normal 9 39 4" xfId="5831"/>
    <cellStyle name="Normal 9 39 5" xfId="7318"/>
    <cellStyle name="Normal 9 39 6" xfId="8763"/>
    <cellStyle name="Normal 9 4" xfId="133"/>
    <cellStyle name="Normal 9 4 2" xfId="1976"/>
    <cellStyle name="Normal 9 4 3" xfId="3482"/>
    <cellStyle name="Normal 9 4 4" xfId="4967"/>
    <cellStyle name="Normal 9 4 5" xfId="6454"/>
    <cellStyle name="Normal 9 4 6" xfId="7897"/>
    <cellStyle name="Normal 9 40" xfId="1010"/>
    <cellStyle name="Normal 9 40 2" xfId="2853"/>
    <cellStyle name="Normal 9 40 3" xfId="4381"/>
    <cellStyle name="Normal 9 40 4" xfId="5868"/>
    <cellStyle name="Normal 9 40 5" xfId="7355"/>
    <cellStyle name="Normal 9 40 6" xfId="8800"/>
    <cellStyle name="Normal 9 41" xfId="1047"/>
    <cellStyle name="Normal 9 41 2" xfId="2890"/>
    <cellStyle name="Normal 9 41 3" xfId="4418"/>
    <cellStyle name="Normal 9 41 4" xfId="5905"/>
    <cellStyle name="Normal 9 41 5" xfId="7392"/>
    <cellStyle name="Normal 9 41 6" xfId="8837"/>
    <cellStyle name="Normal 9 42" xfId="1084"/>
    <cellStyle name="Normal 9 42 2" xfId="2927"/>
    <cellStyle name="Normal 9 42 3" xfId="4455"/>
    <cellStyle name="Normal 9 42 4" xfId="5942"/>
    <cellStyle name="Normal 9 42 5" xfId="7429"/>
    <cellStyle name="Normal 9 42 6" xfId="8874"/>
    <cellStyle name="Normal 9 43" xfId="1121"/>
    <cellStyle name="Normal 9 43 2" xfId="2964"/>
    <cellStyle name="Normal 9 43 3" xfId="4492"/>
    <cellStyle name="Normal 9 43 4" xfId="5979"/>
    <cellStyle name="Normal 9 43 5" xfId="7466"/>
    <cellStyle name="Normal 9 43 6" xfId="8911"/>
    <cellStyle name="Normal 9 44" xfId="1158"/>
    <cellStyle name="Normal 9 44 2" xfId="3001"/>
    <cellStyle name="Normal 9 44 3" xfId="4529"/>
    <cellStyle name="Normal 9 44 4" xfId="6016"/>
    <cellStyle name="Normal 9 44 5" xfId="7503"/>
    <cellStyle name="Normal 9 44 6" xfId="8948"/>
    <cellStyle name="Normal 9 45" xfId="1195"/>
    <cellStyle name="Normal 9 45 2" xfId="3038"/>
    <cellStyle name="Normal 9 45 3" xfId="4566"/>
    <cellStyle name="Normal 9 45 4" xfId="6053"/>
    <cellStyle name="Normal 9 45 5" xfId="7540"/>
    <cellStyle name="Normal 9 45 6" xfId="8985"/>
    <cellStyle name="Normal 9 46" xfId="1233"/>
    <cellStyle name="Normal 9 46 2" xfId="3076"/>
    <cellStyle name="Normal 9 46 3" xfId="4604"/>
    <cellStyle name="Normal 9 46 4" xfId="6091"/>
    <cellStyle name="Normal 9 46 5" xfId="7578"/>
    <cellStyle name="Normal 9 46 6" xfId="9023"/>
    <cellStyle name="Normal 9 47" xfId="1271"/>
    <cellStyle name="Normal 9 47 2" xfId="3114"/>
    <cellStyle name="Normal 9 47 3" xfId="4642"/>
    <cellStyle name="Normal 9 47 4" xfId="6129"/>
    <cellStyle name="Normal 9 47 5" xfId="7616"/>
    <cellStyle name="Normal 9 47 6" xfId="9061"/>
    <cellStyle name="Normal 9 48" xfId="1312"/>
    <cellStyle name="Normal 9 48 2" xfId="3155"/>
    <cellStyle name="Normal 9 48 3" xfId="4683"/>
    <cellStyle name="Normal 9 48 4" xfId="6170"/>
    <cellStyle name="Normal 9 48 5" xfId="7657"/>
    <cellStyle name="Normal 9 48 6" xfId="9102"/>
    <cellStyle name="Normal 9 49" xfId="1355"/>
    <cellStyle name="Normal 9 49 2" xfId="3198"/>
    <cellStyle name="Normal 9 49 3" xfId="4726"/>
    <cellStyle name="Normal 9 49 4" xfId="6213"/>
    <cellStyle name="Normal 9 49 5" xfId="7700"/>
    <cellStyle name="Normal 9 49 6" xfId="9145"/>
    <cellStyle name="Normal 9 5" xfId="142"/>
    <cellStyle name="Normal 9 5 2" xfId="1985"/>
    <cellStyle name="Normal 9 5 3" xfId="3393"/>
    <cellStyle name="Normal 9 5 4" xfId="5190"/>
    <cellStyle name="Normal 9 5 5" xfId="6677"/>
    <cellStyle name="Normal 9 5 6" xfId="8086"/>
    <cellStyle name="Normal 9 50" xfId="1398"/>
    <cellStyle name="Normal 9 50 2" xfId="3241"/>
    <cellStyle name="Normal 9 50 3" xfId="4769"/>
    <cellStyle name="Normal 9 50 4" xfId="6256"/>
    <cellStyle name="Normal 9 50 5" xfId="7743"/>
    <cellStyle name="Normal 9 50 6" xfId="9188"/>
    <cellStyle name="Normal 9 51" xfId="1441"/>
    <cellStyle name="Normal 9 51 2" xfId="3284"/>
    <cellStyle name="Normal 9 51 3" xfId="4812"/>
    <cellStyle name="Normal 9 51 4" xfId="6299"/>
    <cellStyle name="Normal 9 51 5" xfId="7786"/>
    <cellStyle name="Normal 9 51 6" xfId="9231"/>
    <cellStyle name="Normal 9 52" xfId="1484"/>
    <cellStyle name="Normal 9 52 2" xfId="3327"/>
    <cellStyle name="Normal 9 52 3" xfId="4855"/>
    <cellStyle name="Normal 9 52 4" xfId="6342"/>
    <cellStyle name="Normal 9 52 5" xfId="7829"/>
    <cellStyle name="Normal 9 52 6" xfId="9274"/>
    <cellStyle name="Normal 9 53" xfId="1528"/>
    <cellStyle name="Normal 9 54" xfId="1573"/>
    <cellStyle name="Normal 9 55" xfId="1618"/>
    <cellStyle name="Normal 9 56" xfId="1663"/>
    <cellStyle name="Normal 9 57" xfId="1708"/>
    <cellStyle name="Normal 9 58" xfId="1753"/>
    <cellStyle name="Normal 9 59" xfId="1798"/>
    <cellStyle name="Normal 9 6" xfId="151"/>
    <cellStyle name="Normal 9 6 2" xfId="1994"/>
    <cellStyle name="Normal 9 6 3" xfId="3614"/>
    <cellStyle name="Normal 9 6 4" xfId="5099"/>
    <cellStyle name="Normal 9 6 5" xfId="6586"/>
    <cellStyle name="Normal 9 6 6" xfId="8009"/>
    <cellStyle name="Normal 9 60" xfId="1843"/>
    <cellStyle name="Normal 9 61" xfId="3593"/>
    <cellStyle name="Normal 9 62" xfId="5078"/>
    <cellStyle name="Normal 9 63" xfId="6565"/>
    <cellStyle name="Normal 9 64" xfId="7988"/>
    <cellStyle name="Normal 9 65" xfId="9492"/>
    <cellStyle name="Normal 9 65 2" xfId="9919"/>
    <cellStyle name="Normal 9 65 3" xfId="10127"/>
    <cellStyle name="Normal 9 65 4" xfId="10333"/>
    <cellStyle name="Normal 9 66" xfId="9314"/>
    <cellStyle name="Normal 9 66 2" xfId="10021"/>
    <cellStyle name="Normal 9 67" xfId="9632"/>
    <cellStyle name="Normal 9 67 2" xfId="10468"/>
    <cellStyle name="Normal 9 68" xfId="9762"/>
    <cellStyle name="Normal 9 69" xfId="9853"/>
    <cellStyle name="Normal 9 7" xfId="161"/>
    <cellStyle name="Normal 9 7 2" xfId="2004"/>
    <cellStyle name="Normal 9 7 3" xfId="3478"/>
    <cellStyle name="Normal 9 7 4" xfId="4963"/>
    <cellStyle name="Normal 9 7 5" xfId="6450"/>
    <cellStyle name="Normal 9 7 6" xfId="7893"/>
    <cellStyle name="Normal 9 70" xfId="10061"/>
    <cellStyle name="Normal 9 71" xfId="10267"/>
    <cellStyle name="Normal 9 8" xfId="171"/>
    <cellStyle name="Normal 9 8 2" xfId="2014"/>
    <cellStyle name="Normal 9 8 3" xfId="3656"/>
    <cellStyle name="Normal 9 8 4" xfId="5117"/>
    <cellStyle name="Normal 9 8 5" xfId="6604"/>
    <cellStyle name="Normal 9 8 6" xfId="8020"/>
    <cellStyle name="Normal 9 9" xfId="187"/>
    <cellStyle name="Normal 9 9 2" xfId="2030"/>
    <cellStyle name="Normal 9 9 3" xfId="3565"/>
    <cellStyle name="Normal 9 9 4" xfId="5050"/>
    <cellStyle name="Normal 9 9 5" xfId="6537"/>
    <cellStyle name="Normal 9 9 6" xfId="7966"/>
    <cellStyle name="Normal 9_Sales Revenue" xfId="9811"/>
    <cellStyle name="Normal 90" xfId="10529"/>
    <cellStyle name="Normal 91" xfId="10530"/>
    <cellStyle name="Normal 92" xfId="10531"/>
    <cellStyle name="Normal 93" xfId="10532"/>
    <cellStyle name="Normal 94" xfId="10536"/>
    <cellStyle name="Normal 95" xfId="10537"/>
    <cellStyle name="Normal 96" xfId="10538"/>
    <cellStyle name="Normal 97" xfId="10539"/>
    <cellStyle name="Normal 98" xfId="10540"/>
    <cellStyle name="Normal 99" xfId="10541"/>
    <cellStyle name="Note" xfId="50" builtinId="10" customBuiltin="1"/>
    <cellStyle name="Note 2" xfId="1924"/>
    <cellStyle name="Note 2 2" xfId="9400"/>
    <cellStyle name="Note 2 3" xfId="9578"/>
    <cellStyle name="Note 3" xfId="9401"/>
    <cellStyle name="Note 3 2" xfId="9593"/>
    <cellStyle name="Note 4" xfId="9445"/>
    <cellStyle name="Note 5" xfId="10209"/>
    <cellStyle name="Note 6" xfId="10231"/>
    <cellStyle name="Output" xfId="51" builtinId="21" customBuiltin="1"/>
    <cellStyle name="Output 2" xfId="1925"/>
    <cellStyle name="Output 2 2" xfId="9402"/>
    <cellStyle name="Output 2 3" xfId="9579"/>
    <cellStyle name="Output 3" xfId="9403"/>
    <cellStyle name="Output 3 2" xfId="9590"/>
    <cellStyle name="Output 4" xfId="9446"/>
    <cellStyle name="Percent 10" xfId="10427"/>
    <cellStyle name="Percent 11" xfId="10487"/>
    <cellStyle name="Percent 12" xfId="10500"/>
    <cellStyle name="Percent 2" xfId="52"/>
    <cellStyle name="Percent 2 2" xfId="79"/>
    <cellStyle name="Percent 2 2 2" xfId="10024"/>
    <cellStyle name="Percent 2 3" xfId="68"/>
    <cellStyle name="Percent 3" xfId="9404"/>
    <cellStyle name="Percent 3 2" xfId="10037"/>
    <cellStyle name="Percent 4" xfId="9970"/>
    <cellStyle name="Percent 4 2" xfId="10025"/>
    <cellStyle name="Percent 4 2 2" xfId="10199"/>
    <cellStyle name="Percent 4 2 2 2" xfId="10417"/>
    <cellStyle name="Percent 4 2 3" xfId="10432"/>
    <cellStyle name="Percent 4 2 4" xfId="10405"/>
    <cellStyle name="Percent 5" xfId="9965"/>
    <cellStyle name="Percent 5 2" xfId="10026"/>
    <cellStyle name="Percent 5 2 2" xfId="10200"/>
    <cellStyle name="Percent 5 2 3" xfId="10406"/>
    <cellStyle name="Percent 5 3" xfId="10173"/>
    <cellStyle name="Percent 5 3 2" xfId="10418"/>
    <cellStyle name="Percent 5 4" xfId="10433"/>
    <cellStyle name="Percent 5 5" xfId="10379"/>
    <cellStyle name="Percent 6" xfId="9976"/>
    <cellStyle name="Percent 6 2" xfId="10038"/>
    <cellStyle name="Percent 6 2 2" xfId="10203"/>
    <cellStyle name="Percent 6 2 2 2" xfId="10421"/>
    <cellStyle name="Percent 6 2 3" xfId="10436"/>
    <cellStyle name="Percent 6 2 4" xfId="10409"/>
    <cellStyle name="Percent 6 3" xfId="10027"/>
    <cellStyle name="Percent 6 4" xfId="10181"/>
    <cellStyle name="Percent 6 5" xfId="10387"/>
    <cellStyle name="Percent 7" xfId="9982"/>
    <cellStyle name="Percent 7 2" xfId="10023"/>
    <cellStyle name="Percent 7 3" xfId="10187"/>
    <cellStyle name="Percent 7 4" xfId="10393"/>
    <cellStyle name="Percent 8" xfId="9989"/>
    <cellStyle name="Percent 8 2" xfId="10194"/>
    <cellStyle name="Percent 8 3" xfId="10400"/>
    <cellStyle name="Percent 9" xfId="10412"/>
    <cellStyle name="Title" xfId="53" builtinId="15" customBuiltin="1"/>
    <cellStyle name="Title 2" xfId="1926"/>
    <cellStyle name="Title 2 2" xfId="9405"/>
    <cellStyle name="Title 3" xfId="9406"/>
    <cellStyle name="Title 3 2" xfId="9581"/>
    <cellStyle name="Total" xfId="54" builtinId="25" customBuiltin="1"/>
    <cellStyle name="Total 2" xfId="1927"/>
    <cellStyle name="Total 2 2" xfId="9407"/>
    <cellStyle name="Total 2 3" xfId="9580"/>
    <cellStyle name="Total 3" xfId="9408"/>
    <cellStyle name="Total 3 2" xfId="9594"/>
    <cellStyle name="Total 4" xfId="9448"/>
    <cellStyle name="Warning Text" xfId="55" builtinId="11" customBuiltin="1"/>
    <cellStyle name="Warning Text 2" xfId="1928"/>
    <cellStyle name="Warning Text 2 2" xfId="9409"/>
    <cellStyle name="Warning Text 3" xfId="9410"/>
    <cellStyle name="Warning Text 4" xfId="94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123825</xdr:rowOff>
    </xdr:from>
    <xdr:to>
      <xdr:col>0</xdr:col>
      <xdr:colOff>1476375</xdr:colOff>
      <xdr:row>0</xdr:row>
      <xdr:rowOff>1068234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123825"/>
          <a:ext cx="1076325" cy="944409"/>
        </a:xfrm>
        <a:prstGeom prst="rect">
          <a:avLst/>
        </a:prstGeom>
      </xdr:spPr>
    </xdr:pic>
    <xdr:clientData/>
  </xdr:twoCellAnchor>
  <xdr:twoCellAnchor>
    <xdr:from>
      <xdr:col>0</xdr:col>
      <xdr:colOff>1743075</xdr:colOff>
      <xdr:row>6</xdr:row>
      <xdr:rowOff>323850</xdr:rowOff>
    </xdr:from>
    <xdr:to>
      <xdr:col>2</xdr:col>
      <xdr:colOff>1781175</xdr:colOff>
      <xdr:row>6</xdr:row>
      <xdr:rowOff>904875</xdr:rowOff>
    </xdr:to>
    <xdr:sp macro="" textlink="">
      <xdr:nvSpPr>
        <xdr:cNvPr id="4" name="TextBox 3"/>
        <xdr:cNvSpPr txBox="1"/>
      </xdr:nvSpPr>
      <xdr:spPr>
        <a:xfrm>
          <a:off x="1743075" y="5724525"/>
          <a:ext cx="75247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3200" b="1">
              <a:solidFill>
                <a:schemeClr val="tx1"/>
              </a:solidFill>
              <a:latin typeface="Byington" panose="02000505080000020003" pitchFamily="2" charset="0"/>
            </a:rPr>
            <a:t>JANUARY- DECEMBER 2016</a:t>
          </a:r>
        </a:p>
      </xdr:txBody>
    </xdr:sp>
    <xdr:clientData/>
  </xdr:twoCellAnchor>
  <xdr:twoCellAnchor editAs="oneCell">
    <xdr:from>
      <xdr:col>0</xdr:col>
      <xdr:colOff>1895475</xdr:colOff>
      <xdr:row>3</xdr:row>
      <xdr:rowOff>111322</xdr:rowOff>
    </xdr:from>
    <xdr:to>
      <xdr:col>2</xdr:col>
      <xdr:colOff>1590675</xdr:colOff>
      <xdr:row>6</xdr:row>
      <xdr:rowOff>209549</xdr:rowOff>
    </xdr:to>
    <xdr:pic>
      <xdr:nvPicPr>
        <xdr:cNvPr id="6" name="Picture 5" descr="https://www.petrotrin.com/~/media/Images/Homepage%20Slides/refinery%201280x792.ashx?h=792&amp;la=en&amp;w=128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5475" y="2368747"/>
          <a:ext cx="6819900" cy="3241477"/>
        </a:xfrm>
        <a:prstGeom prst="rect">
          <a:avLst/>
        </a:prstGeom>
        <a:noFill/>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D11"/>
  <sheetViews>
    <sheetView view="pageLayout" zoomScaleNormal="100" zoomScaleSheetLayoutView="80" workbookViewId="0">
      <selection activeCell="D6" sqref="D6"/>
    </sheetView>
  </sheetViews>
  <sheetFormatPr defaultColWidth="9.140625" defaultRowHeight="12.75"/>
  <cols>
    <col min="1" max="1" width="53.42578125" style="39" customWidth="1"/>
    <col min="2" max="2" width="53.42578125" style="45" customWidth="1"/>
    <col min="3" max="3" width="53.42578125" style="39" customWidth="1"/>
    <col min="4" max="16384" width="9.140625" style="39"/>
  </cols>
  <sheetData>
    <row r="1" spans="1:4" s="38" customFormat="1" ht="95.25" customHeight="1">
      <c r="A1" s="428" t="s">
        <v>384</v>
      </c>
      <c r="B1" s="428"/>
      <c r="C1" s="428"/>
    </row>
    <row r="2" spans="1:4" s="42" customFormat="1" ht="14.25" customHeight="1">
      <c r="A2" s="148"/>
      <c r="B2" s="149"/>
      <c r="C2" s="148"/>
    </row>
    <row r="3" spans="1:4" s="41" customFormat="1" ht="68.25" customHeight="1">
      <c r="A3" s="429" t="s">
        <v>369</v>
      </c>
      <c r="B3" s="429"/>
      <c r="C3" s="429"/>
    </row>
    <row r="4" spans="1:4" s="42" customFormat="1" ht="82.5" customHeight="1">
      <c r="A4" s="148"/>
      <c r="B4" s="149"/>
      <c r="C4" s="148"/>
    </row>
    <row r="5" spans="1:4" s="42" customFormat="1" ht="82.5" customHeight="1">
      <c r="A5" s="148"/>
      <c r="B5" s="149"/>
      <c r="C5" s="148"/>
      <c r="D5" s="42" t="s">
        <v>474</v>
      </c>
    </row>
    <row r="6" spans="1:4" s="42" customFormat="1" ht="82.5" customHeight="1">
      <c r="A6" s="148"/>
      <c r="B6" s="150"/>
      <c r="C6"/>
    </row>
    <row r="7" spans="1:4" s="42" customFormat="1" ht="82.5" customHeight="1">
      <c r="A7" s="148"/>
      <c r="B7" s="149"/>
      <c r="C7" s="148"/>
    </row>
    <row r="8" spans="1:4" ht="15">
      <c r="A8" s="124"/>
      <c r="B8" s="124"/>
      <c r="C8" s="124"/>
    </row>
    <row r="9" spans="1:4" ht="15">
      <c r="A9" s="124"/>
      <c r="B9" s="124"/>
      <c r="C9" s="124"/>
    </row>
    <row r="10" spans="1:4" ht="15">
      <c r="A10" s="124"/>
      <c r="B10" s="124"/>
      <c r="C10" s="124"/>
    </row>
    <row r="11" spans="1:4" ht="15">
      <c r="A11" s="124"/>
      <c r="B11" s="124"/>
      <c r="C11" s="124"/>
    </row>
  </sheetData>
  <mergeCells count="2">
    <mergeCell ref="A1:C1"/>
    <mergeCell ref="A3:C3"/>
  </mergeCells>
  <printOptions horizontalCentered="1"/>
  <pageMargins left="0.25" right="0.25" top="0.75" bottom="0.75" header="0.3" footer="0.3"/>
  <pageSetup paperSize="5" fitToHeight="2" orientation="landscape" horizontalDpi="300" verticalDpi="300" r:id="rId1"/>
  <headerFooter>
    <oddFooter>&amp;C&amp;"-,Bold"MEEI Bulletins Vol 53  No. 12</oddFooter>
  </headerFooter>
  <colBreaks count="1" manualBreakCount="1">
    <brk id="3"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J75"/>
  <sheetViews>
    <sheetView view="pageLayout" topLeftCell="A62" zoomScaleNormal="100" zoomScaleSheetLayoutView="80" workbookViewId="0">
      <selection activeCell="G60" sqref="G60:G75"/>
    </sheetView>
  </sheetViews>
  <sheetFormatPr defaultColWidth="9.140625" defaultRowHeight="12.75"/>
  <cols>
    <col min="1" max="1" width="31.42578125" style="51" customWidth="1"/>
    <col min="2" max="2" width="33.140625" style="51" customWidth="1"/>
    <col min="3" max="3" width="23.140625" style="51" customWidth="1"/>
    <col min="4" max="4" width="15.5703125" style="51" bestFit="1" customWidth="1"/>
    <col min="5" max="5" width="17.140625" style="51" customWidth="1"/>
    <col min="6" max="7" width="13" style="229" customWidth="1"/>
    <col min="8" max="8" width="11.7109375" style="51" customWidth="1"/>
    <col min="9" max="9" width="13.28515625" style="51" customWidth="1"/>
    <col min="10" max="16384" width="9.140625" style="45"/>
  </cols>
  <sheetData>
    <row r="1" spans="1:10" ht="21.75" customHeight="1">
      <c r="A1" s="453" t="s">
        <v>394</v>
      </c>
      <c r="B1" s="453"/>
      <c r="C1" s="453"/>
      <c r="D1" s="453"/>
      <c r="E1" s="453"/>
      <c r="F1" s="453"/>
      <c r="G1" s="453"/>
      <c r="H1" s="453"/>
      <c r="I1" s="453"/>
    </row>
    <row r="2" spans="1:10" ht="27.75" customHeight="1">
      <c r="A2" s="396" t="s">
        <v>241</v>
      </c>
      <c r="B2" s="396" t="s">
        <v>322</v>
      </c>
      <c r="C2" s="396" t="s">
        <v>328</v>
      </c>
      <c r="D2" s="396" t="s">
        <v>121</v>
      </c>
      <c r="E2" s="396" t="s">
        <v>262</v>
      </c>
      <c r="F2" s="228" t="s">
        <v>329</v>
      </c>
      <c r="G2" s="228" t="s">
        <v>330</v>
      </c>
      <c r="H2" s="396" t="s">
        <v>272</v>
      </c>
      <c r="I2" s="396" t="s">
        <v>271</v>
      </c>
    </row>
    <row r="3" spans="1:10" s="111" customFormat="1" ht="18.600000000000001" customHeight="1">
      <c r="A3" s="268" t="s">
        <v>126</v>
      </c>
      <c r="B3" s="268" t="s">
        <v>411</v>
      </c>
      <c r="C3" s="268" t="s">
        <v>481</v>
      </c>
      <c r="D3" s="268" t="s">
        <v>414</v>
      </c>
      <c r="E3" s="269" t="s">
        <v>124</v>
      </c>
      <c r="F3" s="270">
        <v>42395</v>
      </c>
      <c r="G3" s="336">
        <v>42584</v>
      </c>
      <c r="H3" s="267">
        <v>15428</v>
      </c>
      <c r="I3" s="267">
        <v>15049</v>
      </c>
      <c r="J3" s="237"/>
    </row>
    <row r="4" spans="1:10" s="111" customFormat="1" ht="18.600000000000001" customHeight="1">
      <c r="A4" s="268" t="s">
        <v>496</v>
      </c>
      <c r="B4" s="268" t="s">
        <v>543</v>
      </c>
      <c r="C4" s="268" t="s">
        <v>415</v>
      </c>
      <c r="D4" s="268" t="s">
        <v>446</v>
      </c>
      <c r="E4" s="269" t="s">
        <v>124</v>
      </c>
      <c r="F4" s="270">
        <v>42393</v>
      </c>
      <c r="G4" s="270">
        <v>42674</v>
      </c>
      <c r="H4" s="267">
        <v>5000</v>
      </c>
      <c r="I4" s="267">
        <v>4793</v>
      </c>
    </row>
    <row r="5" spans="1:10" s="111" customFormat="1" ht="18.600000000000001" customHeight="1">
      <c r="A5" s="268" t="s">
        <v>232</v>
      </c>
      <c r="B5" s="268" t="s">
        <v>412</v>
      </c>
      <c r="C5" s="268" t="s">
        <v>458</v>
      </c>
      <c r="D5" s="268" t="s">
        <v>445</v>
      </c>
      <c r="E5" s="269" t="s">
        <v>124</v>
      </c>
      <c r="F5" s="270">
        <v>42375</v>
      </c>
      <c r="G5" s="270">
        <v>42452</v>
      </c>
      <c r="H5" s="267">
        <v>1657</v>
      </c>
      <c r="I5" s="267">
        <v>1797</v>
      </c>
    </row>
    <row r="6" spans="1:10" s="111" customFormat="1" ht="18.600000000000001" customHeight="1">
      <c r="A6" s="268" t="s">
        <v>232</v>
      </c>
      <c r="B6" s="268" t="s">
        <v>412</v>
      </c>
      <c r="C6" s="268" t="s">
        <v>416</v>
      </c>
      <c r="D6" s="268" t="s">
        <v>445</v>
      </c>
      <c r="E6" s="269" t="s">
        <v>124</v>
      </c>
      <c r="F6" s="270">
        <v>42388</v>
      </c>
      <c r="G6" s="270" t="s">
        <v>125</v>
      </c>
      <c r="H6" s="267">
        <v>1936</v>
      </c>
      <c r="I6" s="267">
        <v>1840</v>
      </c>
    </row>
    <row r="7" spans="1:10" s="111" customFormat="1" ht="18.600000000000001" customHeight="1">
      <c r="A7" s="268" t="s">
        <v>232</v>
      </c>
      <c r="B7" s="268" t="s">
        <v>412</v>
      </c>
      <c r="C7" s="268" t="s">
        <v>417</v>
      </c>
      <c r="D7" s="268" t="s">
        <v>445</v>
      </c>
      <c r="E7" s="269" t="s">
        <v>124</v>
      </c>
      <c r="F7" s="270">
        <v>42397</v>
      </c>
      <c r="G7" s="270" t="s">
        <v>125</v>
      </c>
      <c r="H7" s="267">
        <v>1990</v>
      </c>
      <c r="I7" s="267">
        <v>1850</v>
      </c>
    </row>
    <row r="8" spans="1:10" s="111" customFormat="1" ht="18.600000000000001" customHeight="1">
      <c r="A8" s="268" t="s">
        <v>232</v>
      </c>
      <c r="B8" s="268" t="s">
        <v>413</v>
      </c>
      <c r="C8" s="268" t="s">
        <v>418</v>
      </c>
      <c r="D8" s="268" t="s">
        <v>447</v>
      </c>
      <c r="E8" s="269" t="s">
        <v>124</v>
      </c>
      <c r="F8" s="270">
        <v>42391</v>
      </c>
      <c r="G8" s="270" t="s">
        <v>125</v>
      </c>
      <c r="H8" s="267">
        <v>7541</v>
      </c>
      <c r="I8" s="267">
        <v>7541</v>
      </c>
    </row>
    <row r="9" spans="1:10" s="111" customFormat="1" ht="18.600000000000001" customHeight="1">
      <c r="A9" s="268" t="s">
        <v>443</v>
      </c>
      <c r="B9" s="268" t="s">
        <v>428</v>
      </c>
      <c r="C9" s="271" t="s">
        <v>459</v>
      </c>
      <c r="D9" s="271" t="s">
        <v>432</v>
      </c>
      <c r="E9" s="271" t="s">
        <v>124</v>
      </c>
      <c r="F9" s="272">
        <v>42426</v>
      </c>
      <c r="G9" s="272" t="s">
        <v>125</v>
      </c>
      <c r="H9" s="267">
        <v>2780</v>
      </c>
      <c r="I9" s="267">
        <v>2295</v>
      </c>
    </row>
    <row r="10" spans="1:10" s="111" customFormat="1" ht="18.600000000000001" customHeight="1">
      <c r="A10" s="268" t="s">
        <v>232</v>
      </c>
      <c r="B10" s="268" t="s">
        <v>412</v>
      </c>
      <c r="C10" s="271" t="s">
        <v>429</v>
      </c>
      <c r="D10" s="268" t="s">
        <v>445</v>
      </c>
      <c r="E10" s="271" t="s">
        <v>124</v>
      </c>
      <c r="F10" s="272">
        <v>42408</v>
      </c>
      <c r="G10" s="272" t="s">
        <v>125</v>
      </c>
      <c r="H10" s="267">
        <v>1861</v>
      </c>
      <c r="I10" s="267">
        <v>1770</v>
      </c>
    </row>
    <row r="11" spans="1:10" s="111" customFormat="1" ht="18.600000000000001" customHeight="1">
      <c r="A11" s="268" t="s">
        <v>232</v>
      </c>
      <c r="B11" s="268" t="s">
        <v>412</v>
      </c>
      <c r="C11" s="271" t="s">
        <v>430</v>
      </c>
      <c r="D11" s="268" t="s">
        <v>445</v>
      </c>
      <c r="E11" s="271" t="s">
        <v>124</v>
      </c>
      <c r="F11" s="272">
        <v>42425</v>
      </c>
      <c r="G11" s="272" t="s">
        <v>125</v>
      </c>
      <c r="H11" s="267">
        <v>2280</v>
      </c>
      <c r="I11" s="267">
        <v>2100</v>
      </c>
    </row>
    <row r="12" spans="1:10" s="111" customFormat="1" ht="18.600000000000001" customHeight="1">
      <c r="A12" s="268" t="s">
        <v>232</v>
      </c>
      <c r="B12" s="268" t="s">
        <v>412</v>
      </c>
      <c r="C12" s="271" t="s">
        <v>460</v>
      </c>
      <c r="D12" s="271" t="s">
        <v>447</v>
      </c>
      <c r="E12" s="271" t="s">
        <v>124</v>
      </c>
      <c r="F12" s="272">
        <v>42427</v>
      </c>
      <c r="G12" s="272">
        <v>42473</v>
      </c>
      <c r="H12" s="267">
        <v>3324</v>
      </c>
      <c r="I12" s="267">
        <v>3300</v>
      </c>
    </row>
    <row r="13" spans="1:10" s="111" customFormat="1" ht="18.600000000000001" customHeight="1">
      <c r="A13" s="397" t="s">
        <v>496</v>
      </c>
      <c r="B13" s="268" t="s">
        <v>543</v>
      </c>
      <c r="C13" s="271" t="s">
        <v>431</v>
      </c>
      <c r="D13" s="271" t="s">
        <v>446</v>
      </c>
      <c r="E13" s="271" t="s">
        <v>124</v>
      </c>
      <c r="F13" s="272">
        <v>42419</v>
      </c>
      <c r="G13" s="272">
        <v>42674</v>
      </c>
      <c r="H13" s="267">
        <v>4764</v>
      </c>
      <c r="I13" s="267">
        <v>4764</v>
      </c>
    </row>
    <row r="14" spans="1:10" ht="18.600000000000001" customHeight="1">
      <c r="A14" s="273" t="s">
        <v>520</v>
      </c>
      <c r="B14" s="268" t="s">
        <v>434</v>
      </c>
      <c r="C14" s="273" t="s">
        <v>435</v>
      </c>
      <c r="D14" s="273" t="s">
        <v>494</v>
      </c>
      <c r="E14" s="273" t="s">
        <v>124</v>
      </c>
      <c r="F14" s="274">
        <v>42431</v>
      </c>
      <c r="G14" s="274">
        <v>42471</v>
      </c>
      <c r="H14" s="267">
        <v>5585</v>
      </c>
      <c r="I14" s="267">
        <v>5585</v>
      </c>
    </row>
    <row r="15" spans="1:10" ht="18.600000000000001" customHeight="1">
      <c r="A15" s="273" t="s">
        <v>444</v>
      </c>
      <c r="B15" s="268" t="s">
        <v>544</v>
      </c>
      <c r="C15" s="273" t="s">
        <v>436</v>
      </c>
      <c r="D15" s="273" t="s">
        <v>437</v>
      </c>
      <c r="E15" s="273" t="s">
        <v>124</v>
      </c>
      <c r="F15" s="274">
        <v>42439</v>
      </c>
      <c r="G15" s="274">
        <v>42599</v>
      </c>
      <c r="H15" s="267">
        <v>4098</v>
      </c>
      <c r="I15" s="267">
        <v>4150</v>
      </c>
    </row>
    <row r="16" spans="1:10" ht="18.600000000000001" customHeight="1">
      <c r="A16" s="268" t="s">
        <v>232</v>
      </c>
      <c r="B16" s="268" t="s">
        <v>412</v>
      </c>
      <c r="C16" s="273" t="s">
        <v>438</v>
      </c>
      <c r="D16" s="268" t="s">
        <v>445</v>
      </c>
      <c r="E16" s="273" t="s">
        <v>124</v>
      </c>
      <c r="F16" s="274">
        <v>42439</v>
      </c>
      <c r="G16" s="274">
        <v>42608</v>
      </c>
      <c r="H16" s="267">
        <v>1889</v>
      </c>
      <c r="I16" s="267">
        <v>1889</v>
      </c>
    </row>
    <row r="17" spans="1:9" ht="18.600000000000001" customHeight="1">
      <c r="A17" s="268" t="s">
        <v>232</v>
      </c>
      <c r="B17" s="268" t="s">
        <v>412</v>
      </c>
      <c r="C17" s="273" t="s">
        <v>439</v>
      </c>
      <c r="D17" s="268" t="s">
        <v>445</v>
      </c>
      <c r="E17" s="273" t="s">
        <v>124</v>
      </c>
      <c r="F17" s="274">
        <v>42449</v>
      </c>
      <c r="G17" s="274" t="s">
        <v>125</v>
      </c>
      <c r="H17" s="267">
        <v>1441</v>
      </c>
      <c r="I17" s="267">
        <v>1441</v>
      </c>
    </row>
    <row r="18" spans="1:9" ht="18.600000000000001" customHeight="1">
      <c r="A18" s="268" t="s">
        <v>232</v>
      </c>
      <c r="B18" s="268" t="s">
        <v>412</v>
      </c>
      <c r="C18" s="273" t="s">
        <v>440</v>
      </c>
      <c r="D18" s="273" t="s">
        <v>447</v>
      </c>
      <c r="E18" s="273" t="s">
        <v>124</v>
      </c>
      <c r="F18" s="274">
        <v>42459</v>
      </c>
      <c r="G18" s="274">
        <v>42543</v>
      </c>
      <c r="H18" s="267">
        <v>5400</v>
      </c>
      <c r="I18" s="267">
        <v>5697</v>
      </c>
    </row>
    <row r="19" spans="1:9" ht="18.600000000000001" customHeight="1">
      <c r="A19" s="268" t="s">
        <v>443</v>
      </c>
      <c r="B19" s="268" t="s">
        <v>428</v>
      </c>
      <c r="C19" s="273" t="s">
        <v>451</v>
      </c>
      <c r="D19" s="273" t="s">
        <v>432</v>
      </c>
      <c r="E19" s="273" t="s">
        <v>124</v>
      </c>
      <c r="F19" s="274">
        <v>42444</v>
      </c>
      <c r="G19" s="274" t="s">
        <v>125</v>
      </c>
      <c r="H19" s="267">
        <v>2811</v>
      </c>
      <c r="I19" s="267">
        <v>3000</v>
      </c>
    </row>
    <row r="20" spans="1:9" ht="18.600000000000001" customHeight="1">
      <c r="A20" s="268" t="s">
        <v>443</v>
      </c>
      <c r="B20" s="268" t="s">
        <v>428</v>
      </c>
      <c r="C20" s="273" t="s">
        <v>452</v>
      </c>
      <c r="D20" s="273" t="s">
        <v>432</v>
      </c>
      <c r="E20" s="273" t="s">
        <v>124</v>
      </c>
      <c r="F20" s="274">
        <v>42455</v>
      </c>
      <c r="G20" s="274">
        <v>42461</v>
      </c>
      <c r="H20" s="267">
        <v>3002</v>
      </c>
      <c r="I20" s="267">
        <v>3000</v>
      </c>
    </row>
    <row r="21" spans="1:9" ht="18.600000000000001" customHeight="1">
      <c r="A21" s="268" t="s">
        <v>443</v>
      </c>
      <c r="B21" s="268" t="s">
        <v>428</v>
      </c>
      <c r="C21" s="273" t="s">
        <v>453</v>
      </c>
      <c r="D21" s="273" t="s">
        <v>432</v>
      </c>
      <c r="E21" s="286" t="s">
        <v>124</v>
      </c>
      <c r="F21" s="287">
        <v>42463</v>
      </c>
      <c r="G21" s="274">
        <v>42469</v>
      </c>
      <c r="H21" s="267">
        <v>3124</v>
      </c>
      <c r="I21" s="267">
        <v>3000</v>
      </c>
    </row>
    <row r="22" spans="1:9" ht="18.600000000000001" customHeight="1">
      <c r="A22" s="268" t="s">
        <v>443</v>
      </c>
      <c r="B22" s="268" t="s">
        <v>428</v>
      </c>
      <c r="C22" s="273" t="s">
        <v>454</v>
      </c>
      <c r="D22" s="273" t="s">
        <v>432</v>
      </c>
      <c r="E22" s="286" t="s">
        <v>124</v>
      </c>
      <c r="F22" s="287">
        <v>42472</v>
      </c>
      <c r="G22" s="274" t="s">
        <v>125</v>
      </c>
      <c r="H22" s="267">
        <v>2633</v>
      </c>
      <c r="I22" s="267">
        <v>2600</v>
      </c>
    </row>
    <row r="23" spans="1:9" ht="18.600000000000001" customHeight="1">
      <c r="A23" s="268" t="s">
        <v>443</v>
      </c>
      <c r="B23" s="268" t="s">
        <v>428</v>
      </c>
      <c r="C23" s="273" t="s">
        <v>455</v>
      </c>
      <c r="D23" s="273" t="s">
        <v>432</v>
      </c>
      <c r="E23" s="286" t="s">
        <v>124</v>
      </c>
      <c r="F23" s="287">
        <v>42486</v>
      </c>
      <c r="G23" s="274" t="s">
        <v>125</v>
      </c>
      <c r="H23" s="267">
        <v>3185</v>
      </c>
      <c r="I23" s="267">
        <v>3000</v>
      </c>
    </row>
    <row r="24" spans="1:9" ht="18.600000000000001" customHeight="1">
      <c r="A24" s="268" t="s">
        <v>449</v>
      </c>
      <c r="B24" s="273" t="s">
        <v>412</v>
      </c>
      <c r="C24" s="273" t="s">
        <v>450</v>
      </c>
      <c r="D24" s="273" t="s">
        <v>472</v>
      </c>
      <c r="E24" s="286" t="s">
        <v>124</v>
      </c>
      <c r="F24" s="287">
        <v>42467</v>
      </c>
      <c r="G24" s="274">
        <v>42524</v>
      </c>
      <c r="H24" s="267">
        <v>5643</v>
      </c>
      <c r="I24" s="267">
        <v>5626</v>
      </c>
    </row>
    <row r="25" spans="1:9" ht="18.600000000000001" customHeight="1">
      <c r="A25" s="268" t="s">
        <v>449</v>
      </c>
      <c r="B25" s="273" t="s">
        <v>412</v>
      </c>
      <c r="C25" s="273" t="s">
        <v>462</v>
      </c>
      <c r="D25" s="273" t="s">
        <v>447</v>
      </c>
      <c r="E25" s="273" t="s">
        <v>124</v>
      </c>
      <c r="F25" s="274">
        <v>42502</v>
      </c>
      <c r="G25" s="274">
        <v>42583</v>
      </c>
      <c r="H25" s="267">
        <v>5575</v>
      </c>
      <c r="I25" s="267">
        <v>5600</v>
      </c>
    </row>
    <row r="26" spans="1:9" ht="18.600000000000001" customHeight="1">
      <c r="A26" s="268" t="s">
        <v>449</v>
      </c>
      <c r="B26" s="273" t="s">
        <v>412</v>
      </c>
      <c r="C26" s="273" t="s">
        <v>463</v>
      </c>
      <c r="D26" s="273" t="s">
        <v>447</v>
      </c>
      <c r="E26" s="273" t="s">
        <v>124</v>
      </c>
      <c r="F26" s="274">
        <v>42519</v>
      </c>
      <c r="G26" s="274">
        <v>42591</v>
      </c>
      <c r="H26" s="267">
        <v>4870</v>
      </c>
      <c r="I26" s="267">
        <v>4870</v>
      </c>
    </row>
    <row r="27" spans="1:9" ht="18.600000000000001" customHeight="1">
      <c r="A27" s="273" t="s">
        <v>443</v>
      </c>
      <c r="B27" s="273" t="s">
        <v>428</v>
      </c>
      <c r="C27" s="273" t="s">
        <v>464</v>
      </c>
      <c r="D27" s="273" t="s">
        <v>432</v>
      </c>
      <c r="E27" s="273" t="s">
        <v>124</v>
      </c>
      <c r="F27" s="274">
        <v>42496</v>
      </c>
      <c r="G27" s="274" t="s">
        <v>125</v>
      </c>
      <c r="H27" s="267">
        <v>436</v>
      </c>
      <c r="I27" s="267">
        <v>600</v>
      </c>
    </row>
    <row r="28" spans="1:9" ht="18.600000000000001" customHeight="1">
      <c r="A28" s="273" t="s">
        <v>443</v>
      </c>
      <c r="B28" s="273" t="s">
        <v>428</v>
      </c>
      <c r="C28" s="273" t="s">
        <v>465</v>
      </c>
      <c r="D28" s="273" t="s">
        <v>432</v>
      </c>
      <c r="E28" s="273" t="s">
        <v>124</v>
      </c>
      <c r="F28" s="274">
        <v>42498</v>
      </c>
      <c r="G28" s="274" t="s">
        <v>125</v>
      </c>
      <c r="H28" s="267">
        <v>2657</v>
      </c>
      <c r="I28" s="267">
        <v>2650</v>
      </c>
    </row>
    <row r="29" spans="1:9" ht="18.600000000000001" customHeight="1">
      <c r="A29" s="268" t="s">
        <v>126</v>
      </c>
      <c r="B29" s="268" t="s">
        <v>411</v>
      </c>
      <c r="C29" s="273" t="s">
        <v>466</v>
      </c>
      <c r="D29" s="273" t="s">
        <v>414</v>
      </c>
      <c r="E29" s="273" t="s">
        <v>124</v>
      </c>
      <c r="F29" s="274">
        <v>42493</v>
      </c>
      <c r="G29" s="274">
        <v>42521</v>
      </c>
      <c r="H29" s="267">
        <v>8799</v>
      </c>
      <c r="I29" s="267">
        <v>8913</v>
      </c>
    </row>
    <row r="30" spans="1:9" ht="18.600000000000001" customHeight="1">
      <c r="A30" s="273" t="s">
        <v>482</v>
      </c>
      <c r="B30" s="273" t="s">
        <v>469</v>
      </c>
      <c r="C30" s="273" t="s">
        <v>467</v>
      </c>
      <c r="D30" s="273" t="s">
        <v>494</v>
      </c>
      <c r="E30" s="273" t="s">
        <v>468</v>
      </c>
      <c r="F30" s="274">
        <v>42494</v>
      </c>
      <c r="G30" s="274">
        <v>42521</v>
      </c>
      <c r="H30" s="267">
        <v>6550</v>
      </c>
      <c r="I30" s="267">
        <v>6700</v>
      </c>
    </row>
    <row r="31" spans="1:9" ht="18.600000000000001" customHeight="1">
      <c r="A31" s="273" t="s">
        <v>483</v>
      </c>
      <c r="B31" s="273" t="s">
        <v>471</v>
      </c>
      <c r="C31" s="273" t="s">
        <v>518</v>
      </c>
      <c r="D31" s="273" t="s">
        <v>509</v>
      </c>
      <c r="E31" s="273" t="s">
        <v>519</v>
      </c>
      <c r="F31" s="274">
        <v>42511</v>
      </c>
      <c r="G31" s="274">
        <v>42587</v>
      </c>
      <c r="H31" s="267">
        <v>22876</v>
      </c>
      <c r="I31" s="267">
        <v>22923</v>
      </c>
    </row>
    <row r="32" spans="1:9" ht="18.600000000000001" customHeight="1">
      <c r="A32" s="201" t="s">
        <v>126</v>
      </c>
      <c r="B32" s="294" t="s">
        <v>475</v>
      </c>
      <c r="C32" s="294" t="s">
        <v>476</v>
      </c>
      <c r="D32" s="294" t="s">
        <v>515</v>
      </c>
      <c r="E32" s="296" t="s">
        <v>124</v>
      </c>
      <c r="F32" s="295">
        <v>42534</v>
      </c>
      <c r="G32" s="274">
        <v>42585</v>
      </c>
      <c r="H32" s="297">
        <v>12944</v>
      </c>
      <c r="I32" s="297">
        <v>12948</v>
      </c>
    </row>
    <row r="33" spans="1:9" ht="18.600000000000001" customHeight="1">
      <c r="A33" s="201" t="s">
        <v>594</v>
      </c>
      <c r="B33" s="294" t="s">
        <v>412</v>
      </c>
      <c r="C33" s="294" t="s">
        <v>477</v>
      </c>
      <c r="D33" s="294" t="s">
        <v>484</v>
      </c>
      <c r="E33" s="294" t="s">
        <v>124</v>
      </c>
      <c r="F33" s="295">
        <v>42535</v>
      </c>
      <c r="G33" s="274">
        <v>42600</v>
      </c>
      <c r="H33" s="297">
        <v>5730</v>
      </c>
      <c r="I33" s="297">
        <v>5730</v>
      </c>
    </row>
    <row r="34" spans="1:9" ht="18.600000000000001" customHeight="1">
      <c r="A34" s="201" t="s">
        <v>594</v>
      </c>
      <c r="B34" s="294" t="s">
        <v>550</v>
      </c>
      <c r="C34" s="294" t="s">
        <v>478</v>
      </c>
      <c r="D34" s="294" t="s">
        <v>484</v>
      </c>
      <c r="E34" s="294" t="s">
        <v>124</v>
      </c>
      <c r="F34" s="295">
        <v>42550</v>
      </c>
      <c r="G34" s="274">
        <v>42628</v>
      </c>
      <c r="H34" s="297">
        <v>7585</v>
      </c>
      <c r="I34" s="297">
        <v>7560</v>
      </c>
    </row>
    <row r="35" spans="1:9" ht="18.600000000000001" customHeight="1">
      <c r="A35" s="273" t="s">
        <v>443</v>
      </c>
      <c r="B35" s="294" t="s">
        <v>428</v>
      </c>
      <c r="C35" s="294" t="s">
        <v>479</v>
      </c>
      <c r="D35" s="294" t="s">
        <v>432</v>
      </c>
      <c r="E35" s="294" t="s">
        <v>124</v>
      </c>
      <c r="F35" s="295">
        <v>42526</v>
      </c>
      <c r="G35" s="274" t="s">
        <v>125</v>
      </c>
      <c r="H35" s="297">
        <v>2932</v>
      </c>
      <c r="I35" s="398">
        <v>2800</v>
      </c>
    </row>
    <row r="36" spans="1:9" ht="18.600000000000001" customHeight="1">
      <c r="A36" s="273" t="s">
        <v>443</v>
      </c>
      <c r="B36" s="294" t="s">
        <v>428</v>
      </c>
      <c r="C36" s="294" t="s">
        <v>480</v>
      </c>
      <c r="D36" s="294" t="s">
        <v>432</v>
      </c>
      <c r="E36" s="294" t="s">
        <v>124</v>
      </c>
      <c r="F36" s="295">
        <v>42538</v>
      </c>
      <c r="G36" s="274" t="s">
        <v>125</v>
      </c>
      <c r="H36" s="297">
        <v>3000</v>
      </c>
      <c r="I36" s="297">
        <v>3000</v>
      </c>
    </row>
    <row r="37" spans="1:9" ht="18.600000000000001" customHeight="1">
      <c r="A37" s="387" t="s">
        <v>444</v>
      </c>
      <c r="B37" s="268" t="s">
        <v>544</v>
      </c>
      <c r="C37" s="294" t="s">
        <v>486</v>
      </c>
      <c r="D37" s="294" t="s">
        <v>437</v>
      </c>
      <c r="E37" s="294" t="s">
        <v>124</v>
      </c>
      <c r="F37" s="295">
        <v>42566</v>
      </c>
      <c r="G37" s="317">
        <v>42599</v>
      </c>
      <c r="H37" s="297">
        <v>3900</v>
      </c>
      <c r="I37" s="297">
        <v>3900</v>
      </c>
    </row>
    <row r="38" spans="1:9" ht="18.600000000000001" customHeight="1">
      <c r="A38" s="387" t="s">
        <v>487</v>
      </c>
      <c r="B38" s="294" t="s">
        <v>488</v>
      </c>
      <c r="C38" s="294" t="s">
        <v>489</v>
      </c>
      <c r="D38" s="294" t="s">
        <v>447</v>
      </c>
      <c r="E38" s="294" t="s">
        <v>124</v>
      </c>
      <c r="F38" s="295">
        <v>42574</v>
      </c>
      <c r="G38" s="294" t="s">
        <v>125</v>
      </c>
      <c r="H38" s="297">
        <v>5042</v>
      </c>
      <c r="I38" s="297">
        <v>5000</v>
      </c>
    </row>
    <row r="39" spans="1:9" ht="18.600000000000001" customHeight="1">
      <c r="A39" s="387" t="s">
        <v>443</v>
      </c>
      <c r="B39" s="294" t="s">
        <v>428</v>
      </c>
      <c r="C39" s="294" t="s">
        <v>490</v>
      </c>
      <c r="D39" s="294" t="s">
        <v>432</v>
      </c>
      <c r="E39" s="294" t="s">
        <v>124</v>
      </c>
      <c r="F39" s="295">
        <v>42582</v>
      </c>
      <c r="G39" s="294" t="s">
        <v>125</v>
      </c>
      <c r="H39" s="297">
        <v>2881</v>
      </c>
      <c r="I39" s="297">
        <v>2816</v>
      </c>
    </row>
    <row r="40" spans="1:9" ht="18.600000000000001" customHeight="1">
      <c r="A40" s="335" t="s">
        <v>539</v>
      </c>
      <c r="B40" s="334" t="s">
        <v>531</v>
      </c>
      <c r="C40" s="334" t="s">
        <v>532</v>
      </c>
      <c r="D40" s="335" t="s">
        <v>509</v>
      </c>
      <c r="E40" s="334" t="s">
        <v>519</v>
      </c>
      <c r="F40" s="336">
        <v>42590</v>
      </c>
      <c r="G40" s="337">
        <v>42730</v>
      </c>
      <c r="H40" s="297">
        <v>10947</v>
      </c>
      <c r="I40" s="297">
        <v>27990</v>
      </c>
    </row>
    <row r="41" spans="1:9" ht="18.600000000000001" customHeight="1">
      <c r="A41" s="335" t="s">
        <v>539</v>
      </c>
      <c r="B41" s="334" t="s">
        <v>531</v>
      </c>
      <c r="C41" s="334" t="s">
        <v>533</v>
      </c>
      <c r="D41" s="335" t="s">
        <v>509</v>
      </c>
      <c r="E41" s="334" t="s">
        <v>519</v>
      </c>
      <c r="F41" s="336">
        <v>42600</v>
      </c>
      <c r="G41" s="337">
        <v>42731</v>
      </c>
      <c r="H41" s="297">
        <v>24105</v>
      </c>
      <c r="I41" s="297">
        <v>27990</v>
      </c>
    </row>
    <row r="42" spans="1:9" ht="18.600000000000001" customHeight="1">
      <c r="A42" s="334" t="s">
        <v>126</v>
      </c>
      <c r="B42" s="334" t="s">
        <v>475</v>
      </c>
      <c r="C42" s="334" t="s">
        <v>534</v>
      </c>
      <c r="D42" s="334" t="s">
        <v>515</v>
      </c>
      <c r="E42" s="337" t="s">
        <v>124</v>
      </c>
      <c r="F42" s="336">
        <v>42587</v>
      </c>
      <c r="G42" s="337">
        <v>42631</v>
      </c>
      <c r="H42" s="297">
        <v>12949</v>
      </c>
      <c r="I42" s="297">
        <v>12932</v>
      </c>
    </row>
    <row r="43" spans="1:9" ht="18.600000000000001" customHeight="1">
      <c r="A43" s="335" t="s">
        <v>444</v>
      </c>
      <c r="B43" s="335" t="s">
        <v>545</v>
      </c>
      <c r="C43" s="334" t="s">
        <v>535</v>
      </c>
      <c r="D43" s="334" t="s">
        <v>530</v>
      </c>
      <c r="E43" s="334" t="s">
        <v>124</v>
      </c>
      <c r="F43" s="336">
        <v>42590</v>
      </c>
      <c r="G43" s="337">
        <v>42618</v>
      </c>
      <c r="H43" s="297">
        <v>2600</v>
      </c>
      <c r="I43" s="297">
        <v>2600</v>
      </c>
    </row>
    <row r="44" spans="1:9" ht="18.600000000000001" customHeight="1">
      <c r="A44" s="335" t="s">
        <v>487</v>
      </c>
      <c r="B44" s="334" t="s">
        <v>488</v>
      </c>
      <c r="C44" s="334" t="s">
        <v>536</v>
      </c>
      <c r="D44" s="334" t="s">
        <v>447</v>
      </c>
      <c r="E44" s="334" t="s">
        <v>124</v>
      </c>
      <c r="F44" s="336">
        <v>42604</v>
      </c>
      <c r="G44" s="334" t="s">
        <v>125</v>
      </c>
      <c r="H44" s="297">
        <v>4200</v>
      </c>
      <c r="I44" s="297">
        <v>4200</v>
      </c>
    </row>
    <row r="45" spans="1:9" ht="18.600000000000001" customHeight="1">
      <c r="A45" s="335" t="s">
        <v>540</v>
      </c>
      <c r="B45" s="334" t="s">
        <v>428</v>
      </c>
      <c r="C45" s="334" t="s">
        <v>537</v>
      </c>
      <c r="D45" s="334" t="s">
        <v>432</v>
      </c>
      <c r="E45" s="334" t="s">
        <v>124</v>
      </c>
      <c r="F45" s="336">
        <v>42594</v>
      </c>
      <c r="G45" s="334" t="s">
        <v>125</v>
      </c>
      <c r="H45" s="297">
        <v>3004</v>
      </c>
      <c r="I45" s="297">
        <v>3000</v>
      </c>
    </row>
    <row r="46" spans="1:9" ht="18.600000000000001" customHeight="1">
      <c r="A46" s="335" t="s">
        <v>540</v>
      </c>
      <c r="B46" s="334" t="s">
        <v>428</v>
      </c>
      <c r="C46" s="334" t="s">
        <v>538</v>
      </c>
      <c r="D46" s="334" t="s">
        <v>432</v>
      </c>
      <c r="E46" s="334" t="s">
        <v>124</v>
      </c>
      <c r="F46" s="336">
        <v>42607</v>
      </c>
      <c r="G46" s="334" t="s">
        <v>125</v>
      </c>
      <c r="H46" s="297">
        <v>3452</v>
      </c>
      <c r="I46" s="297">
        <v>3500</v>
      </c>
    </row>
    <row r="47" spans="1:9" ht="18.600000000000001" customHeight="1">
      <c r="A47" s="335" t="s">
        <v>487</v>
      </c>
      <c r="B47" s="334" t="s">
        <v>488</v>
      </c>
      <c r="C47" s="334" t="s">
        <v>547</v>
      </c>
      <c r="D47" s="334" t="s">
        <v>484</v>
      </c>
      <c r="E47" s="334" t="s">
        <v>124</v>
      </c>
      <c r="F47" s="336">
        <v>42622</v>
      </c>
      <c r="G47" s="419" t="s">
        <v>125</v>
      </c>
      <c r="H47" s="297">
        <v>4200</v>
      </c>
      <c r="I47" s="297">
        <v>4200</v>
      </c>
    </row>
    <row r="48" spans="1:9" ht="18.600000000000001" customHeight="1">
      <c r="A48" s="335" t="s">
        <v>443</v>
      </c>
      <c r="B48" s="334" t="s">
        <v>428</v>
      </c>
      <c r="C48" s="334" t="s">
        <v>548</v>
      </c>
      <c r="D48" s="334" t="s">
        <v>432</v>
      </c>
      <c r="E48" s="334" t="s">
        <v>124</v>
      </c>
      <c r="F48" s="336">
        <v>42623</v>
      </c>
      <c r="G48" s="419" t="s">
        <v>125</v>
      </c>
      <c r="H48" s="297">
        <v>2478</v>
      </c>
      <c r="I48" s="297">
        <v>3000</v>
      </c>
    </row>
    <row r="49" spans="1:9" ht="18.600000000000001" customHeight="1">
      <c r="A49" s="273" t="s">
        <v>443</v>
      </c>
      <c r="B49" s="268" t="s">
        <v>428</v>
      </c>
      <c r="C49" s="268" t="s">
        <v>549</v>
      </c>
      <c r="D49" s="268" t="s">
        <v>432</v>
      </c>
      <c r="E49" s="273" t="s">
        <v>124</v>
      </c>
      <c r="F49" s="270">
        <v>42643</v>
      </c>
      <c r="G49" s="268" t="s">
        <v>125</v>
      </c>
      <c r="H49" s="374">
        <v>2543</v>
      </c>
      <c r="I49" s="374">
        <v>2500</v>
      </c>
    </row>
    <row r="50" spans="1:9" ht="18.600000000000001" customHeight="1">
      <c r="A50" s="201" t="s">
        <v>126</v>
      </c>
      <c r="B50" s="294" t="s">
        <v>555</v>
      </c>
      <c r="C50" s="201" t="s">
        <v>557</v>
      </c>
      <c r="D50" s="201" t="s">
        <v>494</v>
      </c>
      <c r="E50" s="201" t="s">
        <v>124</v>
      </c>
      <c r="F50" s="317">
        <v>42656</v>
      </c>
      <c r="G50" s="317">
        <v>42692</v>
      </c>
      <c r="H50" s="370">
        <v>7428</v>
      </c>
      <c r="I50" s="370">
        <v>7401</v>
      </c>
    </row>
    <row r="51" spans="1:9" ht="18.600000000000001" customHeight="1">
      <c r="A51" s="201" t="s">
        <v>126</v>
      </c>
      <c r="B51" s="294" t="s">
        <v>475</v>
      </c>
      <c r="C51" s="201" t="s">
        <v>558</v>
      </c>
      <c r="D51" s="201" t="s">
        <v>515</v>
      </c>
      <c r="E51" s="201" t="s">
        <v>124</v>
      </c>
      <c r="F51" s="317">
        <v>42647</v>
      </c>
      <c r="G51" s="317">
        <v>42694</v>
      </c>
      <c r="H51" s="370">
        <v>12274</v>
      </c>
      <c r="I51" s="370">
        <v>12239</v>
      </c>
    </row>
    <row r="52" spans="1:9" ht="18.600000000000001" customHeight="1">
      <c r="A52" s="201" t="s">
        <v>118</v>
      </c>
      <c r="B52" s="294" t="s">
        <v>556</v>
      </c>
      <c r="C52" s="201" t="s">
        <v>559</v>
      </c>
      <c r="D52" s="201" t="s">
        <v>553</v>
      </c>
      <c r="E52" s="201" t="s">
        <v>124</v>
      </c>
      <c r="F52" s="317">
        <v>42664</v>
      </c>
      <c r="G52" s="317" t="s">
        <v>125</v>
      </c>
      <c r="H52" s="370">
        <v>1560</v>
      </c>
      <c r="I52" s="370">
        <v>8399</v>
      </c>
    </row>
    <row r="53" spans="1:9" ht="18.600000000000001" customHeight="1">
      <c r="A53" s="201" t="s">
        <v>118</v>
      </c>
      <c r="B53" s="294" t="s">
        <v>556</v>
      </c>
      <c r="C53" s="201" t="s">
        <v>560</v>
      </c>
      <c r="D53" s="201" t="s">
        <v>553</v>
      </c>
      <c r="E53" s="201" t="s">
        <v>124</v>
      </c>
      <c r="F53" s="317">
        <v>42661</v>
      </c>
      <c r="G53" s="317" t="s">
        <v>125</v>
      </c>
      <c r="H53" s="370">
        <v>1528</v>
      </c>
      <c r="I53" s="370">
        <v>7975</v>
      </c>
    </row>
    <row r="54" spans="1:9" ht="18.600000000000001" customHeight="1">
      <c r="A54" s="201" t="s">
        <v>118</v>
      </c>
      <c r="B54" s="294" t="s">
        <v>556</v>
      </c>
      <c r="C54" s="201" t="s">
        <v>561</v>
      </c>
      <c r="D54" s="201" t="s">
        <v>553</v>
      </c>
      <c r="E54" s="201" t="s">
        <v>124</v>
      </c>
      <c r="F54" s="317">
        <v>42670</v>
      </c>
      <c r="G54" s="317" t="s">
        <v>125</v>
      </c>
      <c r="H54" s="370">
        <v>1535</v>
      </c>
      <c r="I54" s="370">
        <v>9017</v>
      </c>
    </row>
    <row r="55" spans="1:9" ht="18.600000000000001" customHeight="1">
      <c r="A55" s="201" t="s">
        <v>118</v>
      </c>
      <c r="B55" s="294" t="s">
        <v>556</v>
      </c>
      <c r="C55" s="201" t="s">
        <v>575</v>
      </c>
      <c r="D55" s="201" t="s">
        <v>553</v>
      </c>
      <c r="E55" s="201" t="s">
        <v>124</v>
      </c>
      <c r="F55" s="317">
        <v>42673</v>
      </c>
      <c r="G55" s="317">
        <v>42713</v>
      </c>
      <c r="H55" s="370">
        <v>6702</v>
      </c>
      <c r="I55" s="370">
        <v>6722</v>
      </c>
    </row>
    <row r="56" spans="1:9" ht="18.600000000000001" customHeight="1">
      <c r="A56" s="201" t="s">
        <v>540</v>
      </c>
      <c r="B56" s="294" t="s">
        <v>428</v>
      </c>
      <c r="C56" s="201" t="s">
        <v>562</v>
      </c>
      <c r="D56" s="201" t="s">
        <v>432</v>
      </c>
      <c r="E56" s="201" t="s">
        <v>124</v>
      </c>
      <c r="F56" s="317">
        <v>42652</v>
      </c>
      <c r="G56" s="317" t="s">
        <v>125</v>
      </c>
      <c r="H56" s="370">
        <v>2658</v>
      </c>
      <c r="I56" s="370">
        <v>2800</v>
      </c>
    </row>
    <row r="57" spans="1:9" ht="18.600000000000001" customHeight="1">
      <c r="A57" s="201" t="s">
        <v>540</v>
      </c>
      <c r="B57" s="294" t="s">
        <v>428</v>
      </c>
      <c r="C57" s="201" t="s">
        <v>563</v>
      </c>
      <c r="D57" s="201" t="s">
        <v>432</v>
      </c>
      <c r="E57" s="201" t="s">
        <v>124</v>
      </c>
      <c r="F57" s="317">
        <v>42661</v>
      </c>
      <c r="G57" s="317" t="s">
        <v>125</v>
      </c>
      <c r="H57" s="370">
        <v>2518</v>
      </c>
      <c r="I57" s="370">
        <v>2500</v>
      </c>
    </row>
    <row r="58" spans="1:9" ht="18.600000000000001" customHeight="1">
      <c r="A58" s="201" t="s">
        <v>540</v>
      </c>
      <c r="B58" s="294" t="s">
        <v>428</v>
      </c>
      <c r="C58" s="201" t="s">
        <v>564</v>
      </c>
      <c r="D58" s="201" t="s">
        <v>432</v>
      </c>
      <c r="E58" s="201" t="s">
        <v>124</v>
      </c>
      <c r="F58" s="317">
        <v>42670</v>
      </c>
      <c r="G58" s="317" t="s">
        <v>125</v>
      </c>
      <c r="H58" s="370">
        <v>2230</v>
      </c>
      <c r="I58" s="370">
        <v>2200</v>
      </c>
    </row>
    <row r="59" spans="1:9" ht="18.600000000000001" customHeight="1">
      <c r="A59" s="201" t="s">
        <v>126</v>
      </c>
      <c r="B59" s="294" t="s">
        <v>574</v>
      </c>
      <c r="C59" s="201" t="s">
        <v>567</v>
      </c>
      <c r="D59" s="294" t="s">
        <v>494</v>
      </c>
      <c r="E59" s="201" t="s">
        <v>124</v>
      </c>
      <c r="F59" s="295">
        <v>42696</v>
      </c>
      <c r="G59" s="317">
        <v>42716</v>
      </c>
      <c r="H59" s="370">
        <v>6968</v>
      </c>
      <c r="I59" s="370">
        <v>7001</v>
      </c>
    </row>
    <row r="60" spans="1:9" ht="18.600000000000001" customHeight="1">
      <c r="A60" s="201" t="s">
        <v>118</v>
      </c>
      <c r="B60" s="294" t="s">
        <v>556</v>
      </c>
      <c r="C60" s="201" t="s">
        <v>568</v>
      </c>
      <c r="D60" s="294" t="s">
        <v>553</v>
      </c>
      <c r="E60" s="201" t="s">
        <v>124</v>
      </c>
      <c r="F60" s="295">
        <v>42676</v>
      </c>
      <c r="G60" s="317" t="s">
        <v>125</v>
      </c>
      <c r="H60" s="370">
        <v>9935</v>
      </c>
      <c r="I60" s="370">
        <v>10585</v>
      </c>
    </row>
    <row r="61" spans="1:9" ht="18.600000000000001" customHeight="1">
      <c r="A61" s="201" t="s">
        <v>444</v>
      </c>
      <c r="B61" s="387" t="s">
        <v>545</v>
      </c>
      <c r="C61" s="201" t="s">
        <v>569</v>
      </c>
      <c r="D61" s="294" t="s">
        <v>566</v>
      </c>
      <c r="E61" s="201" t="s">
        <v>124</v>
      </c>
      <c r="F61" s="295">
        <v>42683</v>
      </c>
      <c r="G61" s="317" t="s">
        <v>125</v>
      </c>
      <c r="H61" s="370">
        <v>2140</v>
      </c>
      <c r="I61" s="370">
        <v>2140</v>
      </c>
    </row>
    <row r="62" spans="1:9" ht="18.600000000000001" customHeight="1">
      <c r="A62" s="201" t="s">
        <v>487</v>
      </c>
      <c r="B62" s="294" t="s">
        <v>488</v>
      </c>
      <c r="C62" s="201" t="s">
        <v>570</v>
      </c>
      <c r="D62" s="294" t="s">
        <v>447</v>
      </c>
      <c r="E62" s="201" t="s">
        <v>124</v>
      </c>
      <c r="F62" s="295">
        <v>42697</v>
      </c>
      <c r="G62" s="317" t="s">
        <v>125</v>
      </c>
      <c r="H62" s="370">
        <v>4500</v>
      </c>
      <c r="I62" s="370">
        <v>4500</v>
      </c>
    </row>
    <row r="63" spans="1:9" ht="18.600000000000001" customHeight="1">
      <c r="A63" s="201" t="s">
        <v>443</v>
      </c>
      <c r="B63" s="294" t="s">
        <v>428</v>
      </c>
      <c r="C63" s="201" t="s">
        <v>571</v>
      </c>
      <c r="D63" s="294" t="s">
        <v>432</v>
      </c>
      <c r="E63" s="201" t="s">
        <v>124</v>
      </c>
      <c r="F63" s="295">
        <v>42675</v>
      </c>
      <c r="G63" s="317" t="s">
        <v>125</v>
      </c>
      <c r="H63" s="370">
        <v>2808</v>
      </c>
      <c r="I63" s="370">
        <v>2800</v>
      </c>
    </row>
    <row r="64" spans="1:9" ht="18.600000000000001" customHeight="1">
      <c r="A64" s="201" t="s">
        <v>443</v>
      </c>
      <c r="B64" s="294" t="s">
        <v>428</v>
      </c>
      <c r="C64" s="201" t="s">
        <v>572</v>
      </c>
      <c r="D64" s="294" t="s">
        <v>432</v>
      </c>
      <c r="E64" s="201" t="s">
        <v>124</v>
      </c>
      <c r="F64" s="295">
        <v>42685</v>
      </c>
      <c r="G64" s="317" t="s">
        <v>125</v>
      </c>
      <c r="H64" s="370">
        <v>2660</v>
      </c>
      <c r="I64" s="370">
        <v>2700</v>
      </c>
    </row>
    <row r="65" spans="1:9" ht="18.600000000000001" customHeight="1">
      <c r="A65" s="201" t="s">
        <v>443</v>
      </c>
      <c r="B65" s="294" t="s">
        <v>428</v>
      </c>
      <c r="C65" s="201" t="s">
        <v>573</v>
      </c>
      <c r="D65" s="294" t="s">
        <v>432</v>
      </c>
      <c r="E65" s="201" t="s">
        <v>124</v>
      </c>
      <c r="F65" s="295">
        <v>42696</v>
      </c>
      <c r="G65" s="317" t="s">
        <v>125</v>
      </c>
      <c r="H65" s="370">
        <v>3050</v>
      </c>
      <c r="I65" s="370">
        <v>2800</v>
      </c>
    </row>
    <row r="66" spans="1:9" ht="18.600000000000001" customHeight="1">
      <c r="A66" s="201" t="s">
        <v>234</v>
      </c>
      <c r="B66" s="201" t="s">
        <v>579</v>
      </c>
      <c r="C66" s="294" t="s">
        <v>577</v>
      </c>
      <c r="D66" s="201" t="s">
        <v>445</v>
      </c>
      <c r="E66" s="201" t="s">
        <v>124</v>
      </c>
      <c r="F66" s="295">
        <v>42707</v>
      </c>
      <c r="G66" s="391" t="s">
        <v>125</v>
      </c>
      <c r="H66" s="370">
        <v>2323</v>
      </c>
      <c r="I66" s="370">
        <v>2403</v>
      </c>
    </row>
    <row r="67" spans="1:9" ht="18.600000000000001" customHeight="1">
      <c r="A67" s="201" t="s">
        <v>234</v>
      </c>
      <c r="B67" s="201" t="s">
        <v>579</v>
      </c>
      <c r="C67" s="294" t="s">
        <v>578</v>
      </c>
      <c r="D67" s="201" t="s">
        <v>445</v>
      </c>
      <c r="E67" s="201" t="s">
        <v>124</v>
      </c>
      <c r="F67" s="295">
        <v>42723</v>
      </c>
      <c r="G67" s="391" t="s">
        <v>125</v>
      </c>
      <c r="H67" s="370">
        <v>2369</v>
      </c>
      <c r="I67" s="370">
        <v>2408</v>
      </c>
    </row>
    <row r="68" spans="1:9" ht="18.600000000000001" customHeight="1">
      <c r="A68" s="387" t="s">
        <v>126</v>
      </c>
      <c r="B68" s="201" t="s">
        <v>580</v>
      </c>
      <c r="C68" s="294" t="s">
        <v>581</v>
      </c>
      <c r="D68" s="294" t="s">
        <v>495</v>
      </c>
      <c r="E68" s="294" t="s">
        <v>584</v>
      </c>
      <c r="F68" s="317">
        <v>42732</v>
      </c>
      <c r="G68" s="317" t="s">
        <v>125</v>
      </c>
      <c r="H68" s="370">
        <v>924</v>
      </c>
      <c r="I68" s="370">
        <v>19200</v>
      </c>
    </row>
    <row r="69" spans="1:9" ht="18.600000000000001" customHeight="1">
      <c r="A69" s="387" t="s">
        <v>126</v>
      </c>
      <c r="B69" s="201" t="s">
        <v>555</v>
      </c>
      <c r="C69" s="294" t="s">
        <v>582</v>
      </c>
      <c r="D69" s="294" t="s">
        <v>494</v>
      </c>
      <c r="E69" s="201" t="s">
        <v>124</v>
      </c>
      <c r="F69" s="317">
        <v>42735</v>
      </c>
      <c r="G69" s="317" t="s">
        <v>125</v>
      </c>
      <c r="H69" s="370">
        <v>961</v>
      </c>
      <c r="I69" s="370">
        <v>12043</v>
      </c>
    </row>
    <row r="70" spans="1:9" ht="18.600000000000001" customHeight="1">
      <c r="A70" s="387" t="s">
        <v>126</v>
      </c>
      <c r="B70" s="201" t="s">
        <v>475</v>
      </c>
      <c r="C70" s="294" t="s">
        <v>583</v>
      </c>
      <c r="D70" s="294" t="s">
        <v>515</v>
      </c>
      <c r="E70" s="201" t="s">
        <v>124</v>
      </c>
      <c r="F70" s="317">
        <v>42705</v>
      </c>
      <c r="G70" s="317" t="s">
        <v>125</v>
      </c>
      <c r="H70" s="370">
        <v>11922</v>
      </c>
      <c r="I70" s="370">
        <v>11924</v>
      </c>
    </row>
    <row r="71" spans="1:9" ht="18.600000000000001" customHeight="1">
      <c r="A71" s="201" t="s">
        <v>540</v>
      </c>
      <c r="B71" s="201" t="s">
        <v>428</v>
      </c>
      <c r="C71" s="201" t="s">
        <v>586</v>
      </c>
      <c r="D71" s="201" t="s">
        <v>432</v>
      </c>
      <c r="E71" s="294" t="s">
        <v>124</v>
      </c>
      <c r="F71" s="295">
        <v>42720</v>
      </c>
      <c r="G71" s="317" t="s">
        <v>125</v>
      </c>
      <c r="H71" s="370">
        <v>2750</v>
      </c>
      <c r="I71" s="370">
        <v>2750</v>
      </c>
    </row>
    <row r="72" spans="1:9" ht="18.600000000000001" customHeight="1">
      <c r="A72" s="201" t="s">
        <v>540</v>
      </c>
      <c r="B72" s="201" t="s">
        <v>428</v>
      </c>
      <c r="C72" s="201" t="s">
        <v>587</v>
      </c>
      <c r="D72" s="201" t="s">
        <v>432</v>
      </c>
      <c r="E72" s="294" t="s">
        <v>124</v>
      </c>
      <c r="F72" s="295">
        <v>42733</v>
      </c>
      <c r="G72" s="317" t="s">
        <v>125</v>
      </c>
      <c r="H72" s="370">
        <v>61</v>
      </c>
      <c r="I72" s="370">
        <v>2750</v>
      </c>
    </row>
    <row r="73" spans="1:9" ht="18.600000000000001" customHeight="1">
      <c r="A73" s="201" t="s">
        <v>487</v>
      </c>
      <c r="B73" s="201" t="s">
        <v>488</v>
      </c>
      <c r="C73" s="201" t="s">
        <v>588</v>
      </c>
      <c r="D73" s="294" t="s">
        <v>447</v>
      </c>
      <c r="E73" s="294" t="s">
        <v>124</v>
      </c>
      <c r="F73" s="295">
        <v>42712</v>
      </c>
      <c r="G73" s="317" t="s">
        <v>125</v>
      </c>
      <c r="H73" s="370">
        <v>4500</v>
      </c>
      <c r="I73" s="370">
        <v>4500</v>
      </c>
    </row>
    <row r="74" spans="1:9" ht="18.600000000000001" customHeight="1">
      <c r="A74" s="201" t="s">
        <v>595</v>
      </c>
      <c r="B74" s="201" t="s">
        <v>585</v>
      </c>
      <c r="C74" s="201" t="s">
        <v>589</v>
      </c>
      <c r="D74" s="201" t="s">
        <v>601</v>
      </c>
      <c r="E74" s="294" t="s">
        <v>124</v>
      </c>
      <c r="F74" s="295">
        <v>42708</v>
      </c>
      <c r="G74" s="317" t="s">
        <v>125</v>
      </c>
      <c r="H74" s="370">
        <v>976</v>
      </c>
      <c r="I74" s="370">
        <v>976</v>
      </c>
    </row>
    <row r="75" spans="1:9" ht="18" customHeight="1">
      <c r="A75" s="201" t="s">
        <v>596</v>
      </c>
      <c r="B75" s="201" t="s">
        <v>602</v>
      </c>
      <c r="C75" s="201" t="s">
        <v>590</v>
      </c>
      <c r="D75" s="201" t="s">
        <v>593</v>
      </c>
      <c r="E75" s="294" t="s">
        <v>124</v>
      </c>
      <c r="F75" s="295">
        <v>42705</v>
      </c>
      <c r="G75" s="317" t="s">
        <v>125</v>
      </c>
      <c r="H75" s="370">
        <v>4395</v>
      </c>
      <c r="I75" s="370">
        <v>4500</v>
      </c>
    </row>
  </sheetData>
  <sortState ref="A81:I92">
    <sortCondition ref="F81:F92"/>
  </sortState>
  <mergeCells count="1">
    <mergeCell ref="A1:I1"/>
  </mergeCells>
  <printOptions horizontalCentered="1"/>
  <pageMargins left="0.25" right="0.25" top="0.75" bottom="0.75" header="0.3" footer="0.3"/>
  <pageSetup paperSize="5" scale="75" fitToHeight="0" orientation="landscape" horizontalDpi="300" verticalDpi="300" r:id="rId1"/>
  <headerFooter>
    <oddFooter>&amp;C&amp;"-,Bold"MEEI Bulletins Vol 53  No. 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Q77"/>
  <sheetViews>
    <sheetView view="pageLayout" zoomScale="90" zoomScaleNormal="100" zoomScaleSheetLayoutView="100" zoomScalePageLayoutView="90" workbookViewId="0">
      <selection activeCell="Q16" sqref="Q16"/>
    </sheetView>
  </sheetViews>
  <sheetFormatPr defaultColWidth="9.140625" defaultRowHeight="15"/>
  <cols>
    <col min="1" max="1" width="9.5703125" style="107" customWidth="1"/>
    <col min="2" max="4" width="7.7109375" style="107" customWidth="1"/>
    <col min="5" max="5" width="10.42578125" style="107" customWidth="1"/>
    <col min="6" max="6" width="7.5703125" style="107" customWidth="1"/>
    <col min="7" max="7" width="8.28515625" style="107" customWidth="1"/>
    <col min="8" max="8" width="7.85546875" style="107" customWidth="1"/>
    <col min="9" max="10" width="7.28515625" style="107" customWidth="1"/>
    <col min="11" max="11" width="9" style="107" customWidth="1"/>
    <col min="12" max="13" width="7" style="107" customWidth="1"/>
    <col min="14" max="14" width="10.42578125" style="107" customWidth="1"/>
    <col min="15" max="15" width="11.5703125" style="107" customWidth="1"/>
    <col min="16" max="16" width="8.85546875" style="107" customWidth="1"/>
    <col min="17" max="17" width="16" style="107" customWidth="1"/>
    <col min="18" max="16384" width="9.140625" style="107"/>
  </cols>
  <sheetData>
    <row r="1" spans="1:17" ht="25.5" customHeight="1">
      <c r="A1" s="442" t="s">
        <v>395</v>
      </c>
      <c r="B1" s="443"/>
      <c r="C1" s="443"/>
      <c r="D1" s="443"/>
      <c r="E1" s="443"/>
      <c r="F1" s="443"/>
      <c r="G1" s="443"/>
      <c r="H1" s="443"/>
      <c r="I1" s="443"/>
      <c r="J1" s="443"/>
      <c r="K1" s="443"/>
      <c r="L1" s="443"/>
      <c r="M1" s="443"/>
      <c r="N1" s="443"/>
      <c r="O1" s="443"/>
      <c r="P1" s="443"/>
      <c r="Q1" s="445"/>
    </row>
    <row r="2" spans="1:17" s="109" customFormat="1" ht="48.75" customHeight="1">
      <c r="A2" s="164"/>
      <c r="B2" s="461" t="s">
        <v>129</v>
      </c>
      <c r="C2" s="462"/>
      <c r="D2" s="462"/>
      <c r="E2" s="462"/>
      <c r="F2" s="462"/>
      <c r="G2" s="463"/>
      <c r="H2" s="461" t="s">
        <v>130</v>
      </c>
      <c r="I2" s="462"/>
      <c r="J2" s="462"/>
      <c r="K2" s="463"/>
      <c r="L2" s="462" t="s">
        <v>597</v>
      </c>
      <c r="M2" s="462"/>
      <c r="N2" s="462"/>
      <c r="O2" s="462"/>
      <c r="P2" s="463"/>
      <c r="Q2" s="181" t="s">
        <v>131</v>
      </c>
    </row>
    <row r="3" spans="1:17" s="110" customFormat="1" ht="33.75" customHeight="1">
      <c r="A3" s="164"/>
      <c r="B3" s="106" t="s">
        <v>233</v>
      </c>
      <c r="C3" s="106" t="s">
        <v>278</v>
      </c>
      <c r="D3" s="106" t="s">
        <v>376</v>
      </c>
      <c r="E3" s="106" t="s">
        <v>496</v>
      </c>
      <c r="F3" s="106" t="s">
        <v>232</v>
      </c>
      <c r="G3" s="106" t="s">
        <v>132</v>
      </c>
      <c r="H3" s="106" t="s">
        <v>126</v>
      </c>
      <c r="I3" s="106" t="s">
        <v>388</v>
      </c>
      <c r="J3" s="106" t="s">
        <v>118</v>
      </c>
      <c r="K3" s="106" t="s">
        <v>133</v>
      </c>
      <c r="L3" s="106" t="s">
        <v>376</v>
      </c>
      <c r="M3" s="106" t="s">
        <v>278</v>
      </c>
      <c r="N3" s="106" t="s">
        <v>496</v>
      </c>
      <c r="O3" s="106" t="s">
        <v>388</v>
      </c>
      <c r="P3" s="106" t="s">
        <v>134</v>
      </c>
      <c r="Q3" s="182"/>
    </row>
    <row r="4" spans="1:17" s="111" customFormat="1" ht="20.100000000000001" customHeight="1">
      <c r="A4" s="168">
        <v>42377</v>
      </c>
      <c r="B4" s="108">
        <v>2</v>
      </c>
      <c r="C4" s="108">
        <v>0</v>
      </c>
      <c r="D4" s="108">
        <v>1</v>
      </c>
      <c r="E4" s="108">
        <v>0</v>
      </c>
      <c r="F4" s="108">
        <v>1</v>
      </c>
      <c r="G4" s="121">
        <f t="shared" ref="G4:G15" si="0">SUM(B4:F4)</f>
        <v>4</v>
      </c>
      <c r="H4" s="108">
        <v>1</v>
      </c>
      <c r="I4" s="108">
        <v>1</v>
      </c>
      <c r="J4" s="108">
        <v>0</v>
      </c>
      <c r="K4" s="122">
        <f t="shared" ref="K4:K14" si="1">SUM(H4:I4)</f>
        <v>2</v>
      </c>
      <c r="L4" s="108">
        <v>0</v>
      </c>
      <c r="M4" s="108">
        <v>0</v>
      </c>
      <c r="N4" s="108">
        <v>0</v>
      </c>
      <c r="O4" s="108">
        <v>0</v>
      </c>
      <c r="P4" s="121">
        <f t="shared" ref="P4:P13" si="2">SUM(L4:O4)</f>
        <v>0</v>
      </c>
      <c r="Q4" s="183">
        <f t="shared" ref="Q4:Q13" si="3">+G4+K4+P4</f>
        <v>6</v>
      </c>
    </row>
    <row r="5" spans="1:17" s="111" customFormat="1" ht="20.100000000000001" customHeight="1">
      <c r="A5" s="168">
        <v>42409</v>
      </c>
      <c r="B5" s="108">
        <v>1</v>
      </c>
      <c r="C5" s="108">
        <v>0</v>
      </c>
      <c r="D5" s="108">
        <v>0</v>
      </c>
      <c r="E5" s="108">
        <v>0</v>
      </c>
      <c r="F5" s="108">
        <v>1</v>
      </c>
      <c r="G5" s="121">
        <f t="shared" si="0"/>
        <v>2</v>
      </c>
      <c r="H5" s="108">
        <v>0</v>
      </c>
      <c r="I5" s="108">
        <v>1</v>
      </c>
      <c r="J5" s="108">
        <v>0</v>
      </c>
      <c r="K5" s="122">
        <f t="shared" si="1"/>
        <v>1</v>
      </c>
      <c r="L5" s="108">
        <v>0</v>
      </c>
      <c r="M5" s="108">
        <v>0</v>
      </c>
      <c r="N5" s="108">
        <v>0</v>
      </c>
      <c r="O5" s="108">
        <v>0</v>
      </c>
      <c r="P5" s="121">
        <f t="shared" si="2"/>
        <v>0</v>
      </c>
      <c r="Q5" s="183">
        <f t="shared" si="3"/>
        <v>3</v>
      </c>
    </row>
    <row r="6" spans="1:17" s="111" customFormat="1" ht="20.100000000000001" customHeight="1">
      <c r="A6" s="168">
        <v>42442</v>
      </c>
      <c r="B6" s="108">
        <v>0</v>
      </c>
      <c r="C6" s="108">
        <v>0</v>
      </c>
      <c r="D6" s="108">
        <v>0</v>
      </c>
      <c r="E6" s="108">
        <v>0</v>
      </c>
      <c r="F6" s="108">
        <v>2</v>
      </c>
      <c r="G6" s="121">
        <f t="shared" si="0"/>
        <v>2</v>
      </c>
      <c r="H6" s="108">
        <v>0</v>
      </c>
      <c r="I6" s="108">
        <v>0</v>
      </c>
      <c r="J6" s="108">
        <v>0</v>
      </c>
      <c r="K6" s="122">
        <f t="shared" si="1"/>
        <v>0</v>
      </c>
      <c r="L6" s="108">
        <v>0</v>
      </c>
      <c r="M6" s="108">
        <v>0</v>
      </c>
      <c r="N6" s="108">
        <v>0</v>
      </c>
      <c r="O6" s="108">
        <v>0</v>
      </c>
      <c r="P6" s="121">
        <f t="shared" si="2"/>
        <v>0</v>
      </c>
      <c r="Q6" s="183">
        <f t="shared" si="3"/>
        <v>2</v>
      </c>
    </row>
    <row r="7" spans="1:17" s="111" customFormat="1" ht="20.100000000000001" customHeight="1">
      <c r="A7" s="168">
        <v>42474</v>
      </c>
      <c r="B7" s="108">
        <v>0</v>
      </c>
      <c r="C7" s="108">
        <v>0</v>
      </c>
      <c r="D7" s="108">
        <v>0</v>
      </c>
      <c r="E7" s="108">
        <v>0</v>
      </c>
      <c r="F7" s="108">
        <v>2</v>
      </c>
      <c r="G7" s="121">
        <f t="shared" si="0"/>
        <v>2</v>
      </c>
      <c r="H7" s="108">
        <v>0</v>
      </c>
      <c r="I7" s="108">
        <v>1</v>
      </c>
      <c r="J7" s="108">
        <v>0</v>
      </c>
      <c r="K7" s="122">
        <f t="shared" si="1"/>
        <v>1</v>
      </c>
      <c r="L7" s="108">
        <v>3</v>
      </c>
      <c r="M7" s="108">
        <v>0</v>
      </c>
      <c r="N7" s="108">
        <v>1</v>
      </c>
      <c r="O7" s="108">
        <v>0</v>
      </c>
      <c r="P7" s="121">
        <f t="shared" si="2"/>
        <v>4</v>
      </c>
      <c r="Q7" s="183">
        <f t="shared" si="3"/>
        <v>7</v>
      </c>
    </row>
    <row r="8" spans="1:17" s="111" customFormat="1" ht="20.100000000000001" customHeight="1">
      <c r="A8" s="168">
        <v>42506</v>
      </c>
      <c r="B8" s="108">
        <v>0</v>
      </c>
      <c r="C8" s="108">
        <v>0</v>
      </c>
      <c r="D8" s="108">
        <v>0</v>
      </c>
      <c r="E8" s="108">
        <v>0</v>
      </c>
      <c r="F8" s="108">
        <v>1</v>
      </c>
      <c r="G8" s="121">
        <f t="shared" si="0"/>
        <v>1</v>
      </c>
      <c r="H8" s="108">
        <v>1</v>
      </c>
      <c r="I8" s="108">
        <v>0</v>
      </c>
      <c r="J8" s="108">
        <v>0</v>
      </c>
      <c r="K8" s="122">
        <f t="shared" si="1"/>
        <v>1</v>
      </c>
      <c r="L8" s="108">
        <v>0</v>
      </c>
      <c r="M8" s="108">
        <v>0</v>
      </c>
      <c r="N8" s="108">
        <v>4</v>
      </c>
      <c r="O8" s="108">
        <v>1</v>
      </c>
      <c r="P8" s="121">
        <f t="shared" si="2"/>
        <v>5</v>
      </c>
      <c r="Q8" s="183">
        <f t="shared" si="3"/>
        <v>7</v>
      </c>
    </row>
    <row r="9" spans="1:17" s="111" customFormat="1" ht="20.100000000000001" customHeight="1">
      <c r="A9" s="168">
        <v>42538</v>
      </c>
      <c r="B9" s="108">
        <v>1</v>
      </c>
      <c r="C9" s="108">
        <v>0</v>
      </c>
      <c r="D9" s="108">
        <v>0</v>
      </c>
      <c r="E9" s="108">
        <v>8</v>
      </c>
      <c r="F9" s="108">
        <v>1</v>
      </c>
      <c r="G9" s="121">
        <f t="shared" si="0"/>
        <v>10</v>
      </c>
      <c r="H9" s="108">
        <v>1</v>
      </c>
      <c r="I9" s="108">
        <v>0</v>
      </c>
      <c r="J9" s="108">
        <v>0</v>
      </c>
      <c r="K9" s="122">
        <f t="shared" si="1"/>
        <v>1</v>
      </c>
      <c r="L9" s="108">
        <v>0</v>
      </c>
      <c r="M9" s="108">
        <v>0</v>
      </c>
      <c r="N9" s="108">
        <v>3</v>
      </c>
      <c r="O9" s="108">
        <v>0</v>
      </c>
      <c r="P9" s="121">
        <f t="shared" si="2"/>
        <v>3</v>
      </c>
      <c r="Q9" s="183">
        <f t="shared" si="3"/>
        <v>14</v>
      </c>
    </row>
    <row r="10" spans="1:17" s="111" customFormat="1" ht="20.100000000000001" customHeight="1">
      <c r="A10" s="168">
        <v>42570</v>
      </c>
      <c r="B10" s="108">
        <v>0</v>
      </c>
      <c r="C10" s="108">
        <v>0</v>
      </c>
      <c r="D10" s="108">
        <v>0</v>
      </c>
      <c r="E10" s="108">
        <v>0</v>
      </c>
      <c r="F10" s="108">
        <v>1</v>
      </c>
      <c r="G10" s="121">
        <f t="shared" si="0"/>
        <v>1</v>
      </c>
      <c r="H10" s="108">
        <v>0</v>
      </c>
      <c r="I10" s="108">
        <v>0</v>
      </c>
      <c r="J10" s="108">
        <v>0</v>
      </c>
      <c r="K10" s="122">
        <f t="shared" si="1"/>
        <v>0</v>
      </c>
      <c r="L10" s="108">
        <v>0</v>
      </c>
      <c r="M10" s="108">
        <v>0</v>
      </c>
      <c r="N10" s="108">
        <v>0</v>
      </c>
      <c r="O10" s="108">
        <v>0</v>
      </c>
      <c r="P10" s="121">
        <f t="shared" si="2"/>
        <v>0</v>
      </c>
      <c r="Q10" s="183">
        <f t="shared" si="3"/>
        <v>1</v>
      </c>
    </row>
    <row r="11" spans="1:17" s="111" customFormat="1" ht="20.100000000000001" customHeight="1">
      <c r="A11" s="168">
        <v>42602</v>
      </c>
      <c r="B11" s="108">
        <v>3</v>
      </c>
      <c r="C11" s="108">
        <v>0</v>
      </c>
      <c r="D11" s="108">
        <v>0</v>
      </c>
      <c r="E11" s="108">
        <v>2</v>
      </c>
      <c r="F11" s="108">
        <v>1</v>
      </c>
      <c r="G11" s="121">
        <f t="shared" si="0"/>
        <v>6</v>
      </c>
      <c r="H11" s="108">
        <v>3</v>
      </c>
      <c r="I11" s="108">
        <v>0</v>
      </c>
      <c r="J11" s="108">
        <v>0</v>
      </c>
      <c r="K11" s="122">
        <f t="shared" si="1"/>
        <v>3</v>
      </c>
      <c r="L11" s="108">
        <v>0</v>
      </c>
      <c r="M11" s="108">
        <v>2</v>
      </c>
      <c r="N11" s="108">
        <v>2</v>
      </c>
      <c r="O11" s="108">
        <v>1</v>
      </c>
      <c r="P11" s="121">
        <f t="shared" si="2"/>
        <v>5</v>
      </c>
      <c r="Q11" s="183">
        <f t="shared" si="3"/>
        <v>14</v>
      </c>
    </row>
    <row r="12" spans="1:17" s="111" customFormat="1" ht="20.100000000000001" customHeight="1">
      <c r="A12" s="168">
        <v>42634</v>
      </c>
      <c r="B12" s="108">
        <v>1</v>
      </c>
      <c r="C12" s="108">
        <v>1</v>
      </c>
      <c r="D12" s="108">
        <v>0</v>
      </c>
      <c r="E12" s="108">
        <v>2</v>
      </c>
      <c r="F12" s="108">
        <v>0</v>
      </c>
      <c r="G12" s="121">
        <f t="shared" si="0"/>
        <v>4</v>
      </c>
      <c r="H12" s="108">
        <v>2</v>
      </c>
      <c r="I12" s="108">
        <v>0</v>
      </c>
      <c r="J12" s="108">
        <v>0</v>
      </c>
      <c r="K12" s="122">
        <f t="shared" si="1"/>
        <v>2</v>
      </c>
      <c r="L12" s="108">
        <v>0</v>
      </c>
      <c r="M12" s="108">
        <v>0</v>
      </c>
      <c r="N12" s="108">
        <v>0</v>
      </c>
      <c r="O12" s="108">
        <v>0</v>
      </c>
      <c r="P12" s="121">
        <f t="shared" si="2"/>
        <v>0</v>
      </c>
      <c r="Q12" s="183">
        <f t="shared" si="3"/>
        <v>6</v>
      </c>
    </row>
    <row r="13" spans="1:17" s="111" customFormat="1" ht="20.100000000000001" customHeight="1">
      <c r="A13" s="168">
        <v>42666</v>
      </c>
      <c r="B13" s="108">
        <v>2</v>
      </c>
      <c r="C13" s="108">
        <v>0</v>
      </c>
      <c r="D13" s="108">
        <v>0</v>
      </c>
      <c r="E13" s="108">
        <v>6</v>
      </c>
      <c r="F13" s="108">
        <v>0</v>
      </c>
      <c r="G13" s="121">
        <f t="shared" si="0"/>
        <v>8</v>
      </c>
      <c r="H13" s="108">
        <v>1</v>
      </c>
      <c r="I13" s="108">
        <v>0</v>
      </c>
      <c r="J13" s="108">
        <v>0</v>
      </c>
      <c r="K13" s="122">
        <f t="shared" si="1"/>
        <v>1</v>
      </c>
      <c r="L13" s="108">
        <v>0</v>
      </c>
      <c r="M13" s="108">
        <v>0</v>
      </c>
      <c r="N13" s="108">
        <v>1</v>
      </c>
      <c r="O13" s="108">
        <v>0</v>
      </c>
      <c r="P13" s="121">
        <f t="shared" si="2"/>
        <v>1</v>
      </c>
      <c r="Q13" s="183">
        <f t="shared" si="3"/>
        <v>10</v>
      </c>
    </row>
    <row r="14" spans="1:17" s="111" customFormat="1" ht="20.100000000000001" customHeight="1">
      <c r="A14" s="168">
        <v>42698</v>
      </c>
      <c r="B14" s="108">
        <v>0</v>
      </c>
      <c r="C14" s="108">
        <v>0</v>
      </c>
      <c r="D14" s="108">
        <v>0</v>
      </c>
      <c r="E14" s="108">
        <v>0</v>
      </c>
      <c r="F14" s="108">
        <v>0</v>
      </c>
      <c r="G14" s="121">
        <f t="shared" si="0"/>
        <v>0</v>
      </c>
      <c r="H14" s="108">
        <v>3</v>
      </c>
      <c r="I14" s="108">
        <v>0</v>
      </c>
      <c r="J14" s="108">
        <v>0</v>
      </c>
      <c r="K14" s="122">
        <f t="shared" si="1"/>
        <v>3</v>
      </c>
      <c r="L14" s="108">
        <v>0</v>
      </c>
      <c r="M14" s="108">
        <v>0</v>
      </c>
      <c r="N14" s="108">
        <v>0</v>
      </c>
      <c r="O14" s="108">
        <v>0</v>
      </c>
      <c r="P14" s="121">
        <f t="shared" ref="P14:P15" si="4">SUM(L14:O14)</f>
        <v>0</v>
      </c>
      <c r="Q14" s="183">
        <f t="shared" ref="Q14:Q15" si="5">+G14+K14+P14</f>
        <v>3</v>
      </c>
    </row>
    <row r="15" spans="1:17" s="111" customFormat="1" ht="20.100000000000001" customHeight="1">
      <c r="A15" s="168">
        <v>42730</v>
      </c>
      <c r="B15" s="108">
        <v>0</v>
      </c>
      <c r="C15" s="108">
        <v>0</v>
      </c>
      <c r="D15" s="108">
        <v>0</v>
      </c>
      <c r="E15" s="108">
        <v>0</v>
      </c>
      <c r="F15" s="108">
        <v>0</v>
      </c>
      <c r="G15" s="121">
        <f t="shared" si="0"/>
        <v>0</v>
      </c>
      <c r="H15" s="108">
        <v>1</v>
      </c>
      <c r="I15" s="108">
        <v>0</v>
      </c>
      <c r="J15" s="108">
        <v>1</v>
      </c>
      <c r="K15" s="122">
        <f>SUM(H15:J15)</f>
        <v>2</v>
      </c>
      <c r="L15" s="108">
        <v>0</v>
      </c>
      <c r="M15" s="108">
        <v>0</v>
      </c>
      <c r="N15" s="108">
        <v>0</v>
      </c>
      <c r="O15" s="108">
        <v>2</v>
      </c>
      <c r="P15" s="121">
        <f t="shared" si="4"/>
        <v>2</v>
      </c>
      <c r="Q15" s="183">
        <f t="shared" si="5"/>
        <v>4</v>
      </c>
    </row>
    <row r="16" spans="1:17" s="111" customFormat="1" ht="29.25" customHeight="1" thickBot="1">
      <c r="A16" s="184" t="s">
        <v>14</v>
      </c>
      <c r="B16" s="185">
        <f t="shared" ref="B16:G16" si="6">SUM(B4:B15)</f>
        <v>10</v>
      </c>
      <c r="C16" s="185">
        <f>SUM(C4:C15)</f>
        <v>1</v>
      </c>
      <c r="D16" s="185">
        <f>SUM(D4:D15)</f>
        <v>1</v>
      </c>
      <c r="E16" s="185">
        <f>SUM(E4:E15)</f>
        <v>18</v>
      </c>
      <c r="F16" s="185">
        <f t="shared" si="6"/>
        <v>10</v>
      </c>
      <c r="G16" s="185">
        <f t="shared" si="6"/>
        <v>40</v>
      </c>
      <c r="H16" s="185">
        <f t="shared" ref="H16:O16" si="7">SUM(H4:H15)</f>
        <v>13</v>
      </c>
      <c r="I16" s="185">
        <f t="shared" si="7"/>
        <v>3</v>
      </c>
      <c r="J16" s="185">
        <f>SUM(J4:J15)</f>
        <v>1</v>
      </c>
      <c r="K16" s="185">
        <f t="shared" si="7"/>
        <v>17</v>
      </c>
      <c r="L16" s="185">
        <f t="shared" si="7"/>
        <v>3</v>
      </c>
      <c r="M16" s="185">
        <f t="shared" si="7"/>
        <v>2</v>
      </c>
      <c r="N16" s="185">
        <f t="shared" si="7"/>
        <v>11</v>
      </c>
      <c r="O16" s="185">
        <f t="shared" si="7"/>
        <v>4</v>
      </c>
      <c r="P16" s="185">
        <f t="shared" ref="P16:Q16" si="8">SUM(P4:P15)</f>
        <v>20</v>
      </c>
      <c r="Q16" s="186">
        <f t="shared" si="8"/>
        <v>77</v>
      </c>
    </row>
    <row r="17" spans="1:6" ht="9" customHeight="1"/>
    <row r="18" spans="1:6" ht="15" customHeight="1">
      <c r="A18" s="154" t="s">
        <v>342</v>
      </c>
      <c r="B18" s="154"/>
      <c r="C18" s="154"/>
      <c r="D18" s="154"/>
      <c r="E18" s="154"/>
      <c r="F18" s="154"/>
    </row>
    <row r="19" spans="1:6">
      <c r="A19" s="112"/>
      <c r="B19" s="112"/>
      <c r="C19" s="112"/>
      <c r="D19" s="112"/>
      <c r="E19" s="112"/>
      <c r="F19" s="112"/>
    </row>
    <row r="77" spans="1:17">
      <c r="A77" s="251"/>
      <c r="B77" s="251"/>
      <c r="C77" s="251"/>
      <c r="D77" s="251"/>
      <c r="E77" s="251"/>
      <c r="F77" s="251"/>
      <c r="G77" s="251"/>
      <c r="H77" s="251"/>
      <c r="I77" s="251"/>
      <c r="J77" s="251"/>
      <c r="K77" s="251"/>
      <c r="L77" s="251"/>
      <c r="M77" s="251"/>
      <c r="N77" s="251"/>
      <c r="O77" s="251"/>
      <c r="P77" s="251"/>
      <c r="Q77" s="251"/>
    </row>
  </sheetData>
  <mergeCells count="4">
    <mergeCell ref="B2:G2"/>
    <mergeCell ref="H2:K2"/>
    <mergeCell ref="A1:Q1"/>
    <mergeCell ref="L2:P2"/>
  </mergeCells>
  <phoneticPr fontId="57" type="noConversion"/>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P4 G4:G12 K4:K16 G13:G1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Q77"/>
  <sheetViews>
    <sheetView view="pageLayout" zoomScaleNormal="100" zoomScaleSheetLayoutView="80" workbookViewId="0">
      <selection activeCell="L15" sqref="L15"/>
    </sheetView>
  </sheetViews>
  <sheetFormatPr defaultColWidth="9.140625" defaultRowHeight="12.75"/>
  <cols>
    <col min="1" max="1" width="13.5703125" style="39" customWidth="1"/>
    <col min="2" max="2" width="11.140625" style="39" customWidth="1"/>
    <col min="3" max="3" width="10" style="39" customWidth="1"/>
    <col min="4" max="4" width="10.7109375" style="39" customWidth="1"/>
    <col min="5" max="5" width="10.140625" style="39" customWidth="1"/>
    <col min="6" max="6" width="10.140625" style="265" customWidth="1"/>
    <col min="7" max="7" width="9.7109375" style="39" customWidth="1"/>
    <col min="8" max="8" width="10.140625" style="39" customWidth="1"/>
    <col min="9" max="10" width="8.7109375" style="39" customWidth="1"/>
    <col min="11" max="11" width="13.7109375" style="39" customWidth="1"/>
    <col min="12" max="12" width="9.85546875" style="39" customWidth="1"/>
    <col min="13" max="16384" width="9.140625" style="39"/>
  </cols>
  <sheetData>
    <row r="1" spans="1:12" s="52" customFormat="1" ht="30" customHeight="1">
      <c r="A1" s="455" t="s">
        <v>396</v>
      </c>
      <c r="B1" s="456"/>
      <c r="C1" s="456"/>
      <c r="D1" s="456"/>
      <c r="E1" s="456"/>
      <c r="F1" s="456"/>
      <c r="G1" s="456"/>
      <c r="H1" s="456"/>
      <c r="I1" s="456"/>
      <c r="J1" s="456"/>
      <c r="K1" s="456"/>
      <c r="L1" s="457"/>
    </row>
    <row r="2" spans="1:12" s="46" customFormat="1" ht="60">
      <c r="A2" s="166"/>
      <c r="B2" s="105" t="s">
        <v>496</v>
      </c>
      <c r="C2" s="105" t="s">
        <v>232</v>
      </c>
      <c r="D2" s="105" t="s">
        <v>419</v>
      </c>
      <c r="E2" s="105" t="s">
        <v>492</v>
      </c>
      <c r="F2" s="105" t="s">
        <v>388</v>
      </c>
      <c r="G2" s="104" t="s">
        <v>376</v>
      </c>
      <c r="H2" s="104" t="s">
        <v>278</v>
      </c>
      <c r="I2" s="104" t="s">
        <v>233</v>
      </c>
      <c r="J2" s="104" t="s">
        <v>126</v>
      </c>
      <c r="K2" s="104" t="s">
        <v>332</v>
      </c>
      <c r="L2" s="167" t="s">
        <v>331</v>
      </c>
    </row>
    <row r="3" spans="1:12" s="47" customFormat="1" ht="20.100000000000001" customHeight="1">
      <c r="A3" s="168">
        <v>42377</v>
      </c>
      <c r="B3" s="92">
        <v>0</v>
      </c>
      <c r="C3" s="92">
        <v>6</v>
      </c>
      <c r="D3" s="92">
        <v>1</v>
      </c>
      <c r="E3" s="92">
        <v>1</v>
      </c>
      <c r="F3" s="92">
        <v>0</v>
      </c>
      <c r="G3" s="92">
        <v>0</v>
      </c>
      <c r="H3" s="92">
        <v>8</v>
      </c>
      <c r="I3" s="92">
        <v>0</v>
      </c>
      <c r="J3" s="92">
        <v>1</v>
      </c>
      <c r="K3" s="100">
        <f>SUM(B3:J3)</f>
        <v>17</v>
      </c>
      <c r="L3" s="169">
        <v>3576.5</v>
      </c>
    </row>
    <row r="4" spans="1:12" s="47" customFormat="1" ht="20.100000000000001" customHeight="1">
      <c r="A4" s="168">
        <v>42409</v>
      </c>
      <c r="B4" s="92">
        <v>2</v>
      </c>
      <c r="C4" s="92">
        <v>3</v>
      </c>
      <c r="D4" s="92">
        <v>1</v>
      </c>
      <c r="E4" s="92">
        <v>0</v>
      </c>
      <c r="F4" s="92">
        <v>0</v>
      </c>
      <c r="G4" s="92">
        <v>2</v>
      </c>
      <c r="H4" s="92">
        <v>1</v>
      </c>
      <c r="I4" s="92">
        <v>1</v>
      </c>
      <c r="J4" s="92">
        <v>0</v>
      </c>
      <c r="K4" s="100">
        <f t="shared" ref="K4:K14" si="0">SUM(B4:J4)</f>
        <v>10</v>
      </c>
      <c r="L4" s="169">
        <v>4066.5</v>
      </c>
    </row>
    <row r="5" spans="1:12" s="47" customFormat="1" ht="20.100000000000001" customHeight="1">
      <c r="A5" s="168">
        <v>42442</v>
      </c>
      <c r="B5" s="92">
        <v>0</v>
      </c>
      <c r="C5" s="92">
        <v>4</v>
      </c>
      <c r="D5" s="92">
        <v>1</v>
      </c>
      <c r="E5" s="92">
        <v>0</v>
      </c>
      <c r="F5" s="92">
        <v>0</v>
      </c>
      <c r="G5" s="92">
        <v>4</v>
      </c>
      <c r="H5" s="92">
        <v>1</v>
      </c>
      <c r="I5" s="92">
        <v>3</v>
      </c>
      <c r="J5" s="92">
        <v>0</v>
      </c>
      <c r="K5" s="100">
        <f t="shared" si="0"/>
        <v>13</v>
      </c>
      <c r="L5" s="169">
        <v>3192</v>
      </c>
    </row>
    <row r="6" spans="1:12" s="47" customFormat="1" ht="20.100000000000001" customHeight="1">
      <c r="A6" s="168">
        <v>42474</v>
      </c>
      <c r="B6" s="92">
        <v>1</v>
      </c>
      <c r="C6" s="92">
        <v>3</v>
      </c>
      <c r="D6" s="92">
        <v>0</v>
      </c>
      <c r="E6" s="92">
        <v>0</v>
      </c>
      <c r="F6" s="92">
        <v>0</v>
      </c>
      <c r="G6" s="92">
        <v>2</v>
      </c>
      <c r="H6" s="92">
        <v>0</v>
      </c>
      <c r="I6" s="92">
        <v>3</v>
      </c>
      <c r="J6" s="92">
        <v>0</v>
      </c>
      <c r="K6" s="100">
        <f t="shared" si="0"/>
        <v>9</v>
      </c>
      <c r="L6" s="169">
        <v>2511</v>
      </c>
    </row>
    <row r="7" spans="1:12" s="47" customFormat="1" ht="20.100000000000001" customHeight="1">
      <c r="A7" s="168">
        <v>42506</v>
      </c>
      <c r="B7" s="92">
        <v>0</v>
      </c>
      <c r="C7" s="92">
        <v>5</v>
      </c>
      <c r="D7" s="92">
        <v>0</v>
      </c>
      <c r="E7" s="92">
        <v>0</v>
      </c>
      <c r="F7" s="92">
        <v>1</v>
      </c>
      <c r="G7" s="92">
        <v>1</v>
      </c>
      <c r="H7" s="92">
        <v>0</v>
      </c>
      <c r="I7" s="92">
        <v>2</v>
      </c>
      <c r="J7" s="92">
        <v>0</v>
      </c>
      <c r="K7" s="100">
        <f t="shared" si="0"/>
        <v>9</v>
      </c>
      <c r="L7" s="169">
        <v>1655.5</v>
      </c>
    </row>
    <row r="8" spans="1:12" s="47" customFormat="1" ht="20.100000000000001" customHeight="1">
      <c r="A8" s="168">
        <v>42538</v>
      </c>
      <c r="B8" s="92">
        <v>1</v>
      </c>
      <c r="C8" s="92">
        <v>4</v>
      </c>
      <c r="D8" s="92">
        <v>0</v>
      </c>
      <c r="E8" s="92">
        <v>1</v>
      </c>
      <c r="F8" s="92">
        <v>0</v>
      </c>
      <c r="G8" s="92">
        <v>1</v>
      </c>
      <c r="H8" s="92">
        <v>0</v>
      </c>
      <c r="I8" s="92">
        <v>4</v>
      </c>
      <c r="J8" s="92">
        <v>0</v>
      </c>
      <c r="K8" s="100">
        <f t="shared" si="0"/>
        <v>11</v>
      </c>
      <c r="L8" s="169">
        <v>2122</v>
      </c>
    </row>
    <row r="9" spans="1:12" s="47" customFormat="1" ht="20.100000000000001" customHeight="1">
      <c r="A9" s="168">
        <v>42570</v>
      </c>
      <c r="B9" s="206">
        <v>1</v>
      </c>
      <c r="C9" s="95">
        <v>5</v>
      </c>
      <c r="D9" s="95">
        <v>0</v>
      </c>
      <c r="E9" s="95">
        <v>1</v>
      </c>
      <c r="F9" s="95">
        <v>0</v>
      </c>
      <c r="G9" s="95">
        <v>2</v>
      </c>
      <c r="H9" s="95">
        <v>0</v>
      </c>
      <c r="I9" s="92">
        <v>2</v>
      </c>
      <c r="J9" s="92">
        <v>0</v>
      </c>
      <c r="K9" s="100">
        <f t="shared" si="0"/>
        <v>11</v>
      </c>
      <c r="L9" s="169">
        <v>2289.5</v>
      </c>
    </row>
    <row r="10" spans="1:12" s="47" customFormat="1" ht="20.100000000000001" customHeight="1">
      <c r="A10" s="168">
        <v>42602</v>
      </c>
      <c r="B10" s="206">
        <v>1</v>
      </c>
      <c r="C10" s="95">
        <v>5</v>
      </c>
      <c r="D10" s="95">
        <v>0</v>
      </c>
      <c r="E10" s="95">
        <v>0</v>
      </c>
      <c r="F10" s="95">
        <v>0</v>
      </c>
      <c r="G10" s="95">
        <v>1</v>
      </c>
      <c r="H10" s="95">
        <v>0</v>
      </c>
      <c r="I10" s="95">
        <v>3</v>
      </c>
      <c r="J10" s="95">
        <v>1</v>
      </c>
      <c r="K10" s="100">
        <f t="shared" si="0"/>
        <v>11</v>
      </c>
      <c r="L10" s="169">
        <v>2153.5</v>
      </c>
    </row>
    <row r="11" spans="1:12" s="47" customFormat="1" ht="20.100000000000001" customHeight="1">
      <c r="A11" s="168">
        <v>42634</v>
      </c>
      <c r="B11" s="92">
        <v>1</v>
      </c>
      <c r="C11" s="92">
        <v>3</v>
      </c>
      <c r="D11" s="92">
        <v>0</v>
      </c>
      <c r="E11" s="92">
        <v>0</v>
      </c>
      <c r="F11" s="92">
        <v>0</v>
      </c>
      <c r="G11" s="92">
        <v>2</v>
      </c>
      <c r="H11" s="92">
        <v>4</v>
      </c>
      <c r="I11" s="92">
        <v>2</v>
      </c>
      <c r="J11" s="92">
        <v>2</v>
      </c>
      <c r="K11" s="100">
        <f t="shared" si="0"/>
        <v>14</v>
      </c>
      <c r="L11" s="169">
        <v>2615</v>
      </c>
    </row>
    <row r="12" spans="1:12" s="47" customFormat="1" ht="20.100000000000001" customHeight="1">
      <c r="A12" s="168">
        <v>42666</v>
      </c>
      <c r="B12" s="96">
        <v>2</v>
      </c>
      <c r="C12" s="96">
        <v>6</v>
      </c>
      <c r="D12" s="96">
        <v>0</v>
      </c>
      <c r="E12" s="96">
        <v>0</v>
      </c>
      <c r="F12" s="96">
        <v>0</v>
      </c>
      <c r="G12" s="96">
        <v>2</v>
      </c>
      <c r="H12" s="96">
        <v>0</v>
      </c>
      <c r="I12" s="96">
        <v>4</v>
      </c>
      <c r="J12" s="96">
        <v>0</v>
      </c>
      <c r="K12" s="100">
        <f t="shared" si="0"/>
        <v>14</v>
      </c>
      <c r="L12" s="169">
        <v>1682</v>
      </c>
    </row>
    <row r="13" spans="1:12" s="47" customFormat="1" ht="20.100000000000001" customHeight="1">
      <c r="A13" s="168">
        <v>42698</v>
      </c>
      <c r="B13" s="92">
        <v>1</v>
      </c>
      <c r="C13" s="92">
        <v>0</v>
      </c>
      <c r="D13" s="92">
        <v>1</v>
      </c>
      <c r="E13" s="92">
        <v>3</v>
      </c>
      <c r="F13" s="92">
        <v>0</v>
      </c>
      <c r="G13" s="92">
        <v>2</v>
      </c>
      <c r="H13" s="92">
        <v>1</v>
      </c>
      <c r="I13" s="92">
        <v>1</v>
      </c>
      <c r="J13" s="92">
        <v>0</v>
      </c>
      <c r="K13" s="100">
        <f t="shared" si="0"/>
        <v>9</v>
      </c>
      <c r="L13" s="169">
        <v>1466</v>
      </c>
    </row>
    <row r="14" spans="1:12" s="47" customFormat="1" ht="20.100000000000001" customHeight="1">
      <c r="A14" s="168">
        <v>42730</v>
      </c>
      <c r="B14" s="92">
        <v>0</v>
      </c>
      <c r="C14" s="92">
        <v>7</v>
      </c>
      <c r="D14" s="92">
        <v>0</v>
      </c>
      <c r="E14" s="92">
        <v>0</v>
      </c>
      <c r="F14" s="92">
        <v>0</v>
      </c>
      <c r="G14" s="92">
        <v>0</v>
      </c>
      <c r="H14" s="92">
        <v>1</v>
      </c>
      <c r="I14" s="92">
        <v>9</v>
      </c>
      <c r="J14" s="92">
        <v>0</v>
      </c>
      <c r="K14" s="100">
        <f t="shared" si="0"/>
        <v>17</v>
      </c>
      <c r="L14" s="169">
        <v>1154</v>
      </c>
    </row>
    <row r="15" spans="1:12" s="47" customFormat="1" ht="20.25" customHeight="1" thickBot="1">
      <c r="A15" s="170" t="s">
        <v>14</v>
      </c>
      <c r="B15" s="171">
        <f t="shared" ref="B15:I15" si="1">SUM(B3:B14)</f>
        <v>10</v>
      </c>
      <c r="C15" s="171">
        <f t="shared" si="1"/>
        <v>51</v>
      </c>
      <c r="D15" s="171">
        <f t="shared" si="1"/>
        <v>4</v>
      </c>
      <c r="E15" s="171">
        <f>SUM(E3:E14)</f>
        <v>6</v>
      </c>
      <c r="F15" s="171">
        <f>SUM(F3:F14)</f>
        <v>1</v>
      </c>
      <c r="G15" s="171">
        <f>SUM(G3:G14)</f>
        <v>19</v>
      </c>
      <c r="H15" s="171">
        <f>SUM(H3:H14)</f>
        <v>16</v>
      </c>
      <c r="I15" s="171">
        <f t="shared" si="1"/>
        <v>34</v>
      </c>
      <c r="J15" s="171">
        <f>SUM(J3:J14)</f>
        <v>4</v>
      </c>
      <c r="K15" s="171">
        <f>SUM(K3:K14)</f>
        <v>145</v>
      </c>
      <c r="L15" s="172">
        <f>SUM(L3:L14)</f>
        <v>28483.5</v>
      </c>
    </row>
    <row r="16" spans="1:12" s="47" customFormat="1" ht="20.25" customHeight="1">
      <c r="A16" s="120"/>
    </row>
    <row r="17" spans="1:1" ht="20.25" customHeight="1">
      <c r="A17" s="204"/>
    </row>
    <row r="18" spans="1:1" ht="20.25" customHeight="1">
      <c r="A18" s="48"/>
    </row>
    <row r="19" spans="1:1" ht="20.25" customHeight="1"/>
    <row r="20" spans="1:1" ht="20.25" customHeight="1"/>
    <row r="21" spans="1:1" ht="20.25" customHeight="1"/>
    <row r="22" spans="1:1" ht="20.25" customHeight="1"/>
    <row r="23" spans="1:1" ht="20.25" customHeight="1"/>
    <row r="24" spans="1:1" ht="20.25" customHeight="1"/>
    <row r="77" spans="1:17">
      <c r="A77" s="248"/>
      <c r="B77" s="248"/>
      <c r="C77" s="248"/>
      <c r="D77" s="248"/>
      <c r="E77" s="248"/>
      <c r="F77" s="248"/>
      <c r="G77" s="248"/>
      <c r="H77" s="248"/>
      <c r="I77" s="248"/>
      <c r="J77" s="248"/>
      <c r="K77" s="248"/>
      <c r="L77" s="248"/>
      <c r="M77" s="248"/>
      <c r="N77" s="248"/>
      <c r="O77" s="248"/>
      <c r="P77" s="248"/>
      <c r="Q77" s="248"/>
    </row>
  </sheetData>
  <mergeCells count="1">
    <mergeCell ref="A1:L1"/>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K3:K1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sheetPr>
  <dimension ref="A1:AD77"/>
  <sheetViews>
    <sheetView tabSelected="1" view="pageLayout" topLeftCell="A12" zoomScaleNormal="100" zoomScaleSheetLayoutView="80" workbookViewId="0">
      <selection activeCell="K5" sqref="K5"/>
    </sheetView>
  </sheetViews>
  <sheetFormatPr defaultColWidth="9.140625" defaultRowHeight="15"/>
  <cols>
    <col min="1" max="1" width="23.140625" style="53" customWidth="1"/>
    <col min="2" max="11" width="10.7109375" style="53" customWidth="1"/>
    <col min="12" max="12" width="10.7109375" style="54" customWidth="1"/>
    <col min="13" max="13" width="10.7109375" style="53" customWidth="1"/>
    <col min="14" max="14" width="11" style="53" customWidth="1"/>
    <col min="15" max="15" width="19.85546875" style="53" customWidth="1"/>
    <col min="16" max="16384" width="9.140625" style="53"/>
  </cols>
  <sheetData>
    <row r="1" spans="1:30" ht="25.5" customHeight="1">
      <c r="A1" s="458" t="s">
        <v>397</v>
      </c>
      <c r="B1" s="459"/>
      <c r="C1" s="459"/>
      <c r="D1" s="459"/>
      <c r="E1" s="459"/>
      <c r="F1" s="459"/>
      <c r="G1" s="459"/>
      <c r="H1" s="459"/>
      <c r="I1" s="459"/>
      <c r="J1" s="459"/>
      <c r="K1" s="459"/>
      <c r="L1" s="459"/>
      <c r="M1" s="459"/>
      <c r="N1" s="460"/>
      <c r="O1" s="1"/>
      <c r="P1" s="3"/>
      <c r="Q1" s="3"/>
      <c r="R1" s="3"/>
      <c r="S1" s="3"/>
      <c r="T1" s="3"/>
      <c r="U1" s="3"/>
      <c r="V1" s="3"/>
      <c r="W1" s="3"/>
      <c r="X1" s="75"/>
      <c r="Y1" s="75"/>
      <c r="Z1" s="75"/>
      <c r="AA1" s="75"/>
      <c r="AB1" s="75"/>
    </row>
    <row r="2" spans="1:30" ht="18.75" customHeight="1">
      <c r="A2" s="166" t="s">
        <v>19</v>
      </c>
      <c r="B2" s="113">
        <v>42377</v>
      </c>
      <c r="C2" s="113">
        <v>42408</v>
      </c>
      <c r="D2" s="113">
        <v>42437</v>
      </c>
      <c r="E2" s="113">
        <v>42468</v>
      </c>
      <c r="F2" s="113">
        <v>42498</v>
      </c>
      <c r="G2" s="113">
        <v>42529</v>
      </c>
      <c r="H2" s="113">
        <v>42559</v>
      </c>
      <c r="I2" s="113">
        <v>42590</v>
      </c>
      <c r="J2" s="113">
        <v>42621</v>
      </c>
      <c r="K2" s="113">
        <v>42651</v>
      </c>
      <c r="L2" s="113">
        <v>42682</v>
      </c>
      <c r="M2" s="113">
        <v>42712</v>
      </c>
      <c r="N2" s="177" t="s">
        <v>389</v>
      </c>
      <c r="O2" s="1"/>
      <c r="P2" s="222"/>
      <c r="Q2" s="3"/>
      <c r="R2" s="3"/>
      <c r="S2" s="3"/>
      <c r="T2" s="3"/>
      <c r="U2" s="3"/>
      <c r="V2" s="3"/>
      <c r="W2" s="3"/>
      <c r="X2" s="3"/>
      <c r="Y2" s="3"/>
      <c r="Z2" s="3"/>
      <c r="AA2" s="3"/>
      <c r="AB2" s="4"/>
    </row>
    <row r="3" spans="1:30" ht="18.75" customHeight="1">
      <c r="A3" s="288" t="s">
        <v>126</v>
      </c>
      <c r="B3" s="427">
        <v>1977.5793548387096</v>
      </c>
      <c r="C3" s="427">
        <v>1809.3380689655173</v>
      </c>
      <c r="D3" s="427">
        <v>1788</v>
      </c>
      <c r="E3" s="427">
        <v>1710.5058333333334</v>
      </c>
      <c r="F3" s="427">
        <v>1744.5747096774194</v>
      </c>
      <c r="G3" s="427">
        <v>1624.5485666666666</v>
      </c>
      <c r="H3" s="427">
        <v>1669.6992258064515</v>
      </c>
      <c r="I3" s="427">
        <v>1189.5753870967742</v>
      </c>
      <c r="J3" s="427">
        <v>1539.7408</v>
      </c>
      <c r="K3" s="427">
        <v>1679.5976774193548</v>
      </c>
      <c r="L3" s="427">
        <v>1671.8652666666667</v>
      </c>
      <c r="M3" s="427">
        <v>1907.1285483870968</v>
      </c>
      <c r="N3" s="399">
        <f>AVERAGE(B3:M3)</f>
        <v>1692.6794532381657</v>
      </c>
      <c r="O3" s="1"/>
      <c r="P3" s="1"/>
      <c r="Q3" s="320"/>
      <c r="R3" s="321"/>
      <c r="S3" s="292"/>
      <c r="T3" s="293"/>
      <c r="U3" s="322"/>
      <c r="V3" s="322"/>
      <c r="W3" s="239"/>
      <c r="X3" s="210"/>
      <c r="Y3" s="209"/>
      <c r="Z3" s="79"/>
      <c r="AA3" s="81"/>
      <c r="AB3" s="209"/>
    </row>
    <row r="4" spans="1:30" ht="18.75" customHeight="1">
      <c r="A4" s="288" t="s">
        <v>496</v>
      </c>
      <c r="B4" s="427">
        <v>18.356645161290324</v>
      </c>
      <c r="C4" s="427">
        <v>16.811689655172415</v>
      </c>
      <c r="D4" s="427">
        <v>15.705903225806452</v>
      </c>
      <c r="E4" s="427">
        <v>14.319866666666666</v>
      </c>
      <c r="F4" s="427">
        <v>18.725290322580644</v>
      </c>
      <c r="G4" s="427">
        <v>11.450433333333333</v>
      </c>
      <c r="H4" s="427">
        <v>16.43832258064516</v>
      </c>
      <c r="I4" s="427">
        <v>20.525193548387097</v>
      </c>
      <c r="J4" s="427">
        <v>15.6221</v>
      </c>
      <c r="K4" s="427">
        <v>17.75583870967742</v>
      </c>
      <c r="L4" s="427">
        <v>15.673433333333334</v>
      </c>
      <c r="M4" s="427">
        <v>15.737032258064517</v>
      </c>
      <c r="N4" s="399">
        <f t="shared" ref="N4:N9" si="0">AVERAGE(B4:M4)</f>
        <v>16.426812399579777</v>
      </c>
      <c r="O4" s="1"/>
      <c r="P4" s="1"/>
      <c r="Q4" s="319"/>
      <c r="R4" s="319"/>
      <c r="S4" s="322"/>
      <c r="T4" s="322"/>
      <c r="U4" s="322"/>
      <c r="V4" s="322"/>
      <c r="W4" s="239"/>
      <c r="X4" s="239"/>
      <c r="Y4" s="209"/>
      <c r="Z4" s="209"/>
      <c r="AA4" s="209"/>
      <c r="AB4" s="209"/>
    </row>
    <row r="5" spans="1:30" ht="18.75" customHeight="1">
      <c r="A5" s="288" t="s">
        <v>234</v>
      </c>
      <c r="B5" s="427">
        <v>4</v>
      </c>
      <c r="C5" s="427">
        <v>3</v>
      </c>
      <c r="D5" s="427">
        <v>2.1002903225806451</v>
      </c>
      <c r="E5" s="427">
        <v>1.7639333333333334</v>
      </c>
      <c r="F5" s="427">
        <v>2</v>
      </c>
      <c r="G5" s="427">
        <v>2</v>
      </c>
      <c r="H5" s="427">
        <v>2</v>
      </c>
      <c r="I5" s="427">
        <v>2.1382580645161289</v>
      </c>
      <c r="J5" s="427">
        <v>1.8467333333333333</v>
      </c>
      <c r="K5" s="427">
        <v>1.984225806451613</v>
      </c>
      <c r="L5" s="427">
        <v>2</v>
      </c>
      <c r="M5" s="427">
        <v>2.1304838709677418</v>
      </c>
      <c r="N5" s="399">
        <f t="shared" si="0"/>
        <v>2.2469937275985661</v>
      </c>
      <c r="O5" s="1"/>
      <c r="P5" s="1"/>
      <c r="Q5" s="320"/>
      <c r="R5" s="320"/>
      <c r="S5" s="320"/>
      <c r="T5" s="320"/>
      <c r="U5" s="320"/>
      <c r="V5" s="320"/>
      <c r="W5" s="239"/>
      <c r="X5" s="239"/>
      <c r="Y5" s="209"/>
      <c r="Z5" s="211"/>
      <c r="AA5" s="209"/>
      <c r="AB5" s="209"/>
    </row>
    <row r="6" spans="1:30" ht="18.75" customHeight="1">
      <c r="A6" s="288" t="s">
        <v>190</v>
      </c>
      <c r="B6" s="427">
        <v>551.7557096774193</v>
      </c>
      <c r="C6" s="427">
        <v>563.71710344827591</v>
      </c>
      <c r="D6" s="427">
        <v>498.21129032258062</v>
      </c>
      <c r="E6" s="427">
        <v>539.17790000000002</v>
      </c>
      <c r="F6" s="427">
        <v>443.59219354838712</v>
      </c>
      <c r="G6" s="427">
        <v>547.59843333333333</v>
      </c>
      <c r="H6" s="427">
        <v>541.68187096774193</v>
      </c>
      <c r="I6" s="427">
        <v>524.21580645161293</v>
      </c>
      <c r="J6" s="427">
        <v>464.38686666666666</v>
      </c>
      <c r="K6" s="427">
        <v>478.12145161290323</v>
      </c>
      <c r="L6" s="427">
        <v>470.10550000000001</v>
      </c>
      <c r="M6" s="427">
        <v>506.94100000000003</v>
      </c>
      <c r="N6" s="399">
        <f t="shared" si="0"/>
        <v>510.7920938357434</v>
      </c>
      <c r="O6" s="1"/>
      <c r="P6" s="1"/>
      <c r="Q6" s="320"/>
      <c r="R6" s="320"/>
      <c r="S6" s="320"/>
      <c r="T6" s="320"/>
      <c r="U6" s="320"/>
      <c r="V6" s="320"/>
      <c r="W6" s="210"/>
      <c r="X6" s="239"/>
      <c r="Y6" s="209"/>
      <c r="Z6" s="208"/>
      <c r="AA6" s="208"/>
      <c r="AB6" s="209"/>
    </row>
    <row r="7" spans="1:30" ht="18.75" customHeight="1">
      <c r="A7" s="288" t="s">
        <v>139</v>
      </c>
      <c r="B7" s="427">
        <v>796.36558064516134</v>
      </c>
      <c r="C7" s="427">
        <v>765.99441379310349</v>
      </c>
      <c r="D7" s="427">
        <v>730.85325806451613</v>
      </c>
      <c r="E7" s="427">
        <v>647.07763333333332</v>
      </c>
      <c r="F7" s="427">
        <v>751</v>
      </c>
      <c r="G7" s="427">
        <v>747.46116666666671</v>
      </c>
      <c r="H7" s="427">
        <v>716.50083333333328</v>
      </c>
      <c r="I7" s="427">
        <v>660.86019354838709</v>
      </c>
      <c r="J7" s="427">
        <v>689.05673333333323</v>
      </c>
      <c r="K7" s="427">
        <v>678.78132258064511</v>
      </c>
      <c r="L7" s="427">
        <v>593.7963666666667</v>
      </c>
      <c r="M7" s="427">
        <v>601.17693548387092</v>
      </c>
      <c r="N7" s="399">
        <f t="shared" si="0"/>
        <v>698.24370312075143</v>
      </c>
      <c r="O7" s="1"/>
      <c r="P7" s="1"/>
      <c r="Q7" s="320"/>
      <c r="R7" s="320"/>
      <c r="S7" s="320"/>
      <c r="T7" s="320"/>
      <c r="U7" s="320"/>
      <c r="V7" s="320"/>
      <c r="W7" s="210"/>
      <c r="X7" s="210"/>
      <c r="Y7" s="209"/>
      <c r="Z7" s="209"/>
      <c r="AA7" s="209"/>
      <c r="AB7" s="209"/>
    </row>
    <row r="8" spans="1:30" ht="18.75" customHeight="1">
      <c r="A8" s="288" t="s">
        <v>185</v>
      </c>
      <c r="B8" s="427">
        <v>429.44551612903228</v>
      </c>
      <c r="C8" s="427">
        <v>276.30217241379307</v>
      </c>
      <c r="D8" s="427">
        <v>433.44225806451612</v>
      </c>
      <c r="E8" s="427">
        <v>442.31653333333327</v>
      </c>
      <c r="F8" s="427">
        <v>442.37838709677419</v>
      </c>
      <c r="G8" s="427">
        <v>363.11700000000002</v>
      </c>
      <c r="H8" s="427">
        <v>229.81064516129032</v>
      </c>
      <c r="I8" s="427">
        <v>333.54103225806449</v>
      </c>
      <c r="J8" s="427">
        <v>430.14249999999998</v>
      </c>
      <c r="K8" s="427">
        <v>435.86687096774193</v>
      </c>
      <c r="L8" s="427">
        <v>400.66126666666668</v>
      </c>
      <c r="M8" s="427">
        <v>366.63548387096779</v>
      </c>
      <c r="N8" s="399">
        <f t="shared" si="0"/>
        <v>381.97163883018169</v>
      </c>
      <c r="O8" s="1"/>
      <c r="P8" s="1"/>
      <c r="Q8" s="320"/>
      <c r="R8" s="320"/>
      <c r="S8" s="292"/>
      <c r="T8" s="320"/>
      <c r="U8" s="320"/>
      <c r="V8" s="320"/>
      <c r="W8" s="239"/>
      <c r="X8" s="210"/>
      <c r="Y8" s="209"/>
      <c r="Z8" s="209"/>
      <c r="AA8" s="209"/>
      <c r="AB8" s="209"/>
    </row>
    <row r="9" spans="1:30" ht="18.75" customHeight="1">
      <c r="A9" s="288" t="s">
        <v>492</v>
      </c>
      <c r="B9" s="427">
        <v>26.005032258064517</v>
      </c>
      <c r="C9" s="427">
        <v>29.300758620689656</v>
      </c>
      <c r="D9" s="427">
        <v>28.79241935483871</v>
      </c>
      <c r="E9" s="427">
        <v>31.164966666666668</v>
      </c>
      <c r="F9" s="427">
        <v>37.927290322580646</v>
      </c>
      <c r="G9" s="427">
        <v>38.094466666666669</v>
      </c>
      <c r="H9" s="427">
        <v>27.061419354838709</v>
      </c>
      <c r="I9" s="427">
        <v>28.159516129032259</v>
      </c>
      <c r="J9" s="427">
        <v>29.311466666666668</v>
      </c>
      <c r="K9" s="427">
        <v>24.053903225806451</v>
      </c>
      <c r="L9" s="427">
        <v>33.622933333333336</v>
      </c>
      <c r="M9" s="427">
        <v>27.868225806451612</v>
      </c>
      <c r="N9" s="399">
        <f t="shared" si="0"/>
        <v>30.113533200469657</v>
      </c>
      <c r="O9" s="1"/>
      <c r="P9" s="1"/>
      <c r="Q9" s="320"/>
      <c r="R9" s="320"/>
      <c r="S9" s="292"/>
      <c r="T9" s="293"/>
      <c r="U9" s="320"/>
      <c r="V9" s="320"/>
      <c r="W9" s="239"/>
      <c r="X9" s="239"/>
      <c r="Y9" s="209"/>
      <c r="Z9" s="208"/>
      <c r="AA9" s="208"/>
      <c r="AB9" s="209"/>
    </row>
    <row r="10" spans="1:30" ht="18.75" customHeight="1" thickBot="1">
      <c r="A10" s="289" t="s">
        <v>14</v>
      </c>
      <c r="B10" s="400">
        <f t="shared" ref="B10:N10" si="1">SUM(B3:B9)</f>
        <v>3803.5078387096773</v>
      </c>
      <c r="C10" s="400">
        <f t="shared" si="1"/>
        <v>3464.4642068965513</v>
      </c>
      <c r="D10" s="400">
        <f t="shared" si="1"/>
        <v>3497.1054193548384</v>
      </c>
      <c r="E10" s="400">
        <f t="shared" si="1"/>
        <v>3386.3266666666668</v>
      </c>
      <c r="F10" s="400">
        <f t="shared" si="1"/>
        <v>3440.1978709677419</v>
      </c>
      <c r="G10" s="400">
        <f t="shared" si="1"/>
        <v>3334.2700666666669</v>
      </c>
      <c r="H10" s="401">
        <f t="shared" si="1"/>
        <v>3203.1923172043012</v>
      </c>
      <c r="I10" s="401">
        <f t="shared" si="1"/>
        <v>2759.0153870967742</v>
      </c>
      <c r="J10" s="401">
        <f t="shared" si="1"/>
        <v>3170.1071999999999</v>
      </c>
      <c r="K10" s="401">
        <f t="shared" si="1"/>
        <v>3316.16129032258</v>
      </c>
      <c r="L10" s="401">
        <f t="shared" si="1"/>
        <v>3187.7247666666672</v>
      </c>
      <c r="M10" s="401">
        <f t="shared" si="1"/>
        <v>3427.6177096774186</v>
      </c>
      <c r="N10" s="402">
        <f t="shared" si="1"/>
        <v>3332.4742283524902</v>
      </c>
      <c r="O10" s="1"/>
      <c r="P10" s="1"/>
      <c r="Q10" s="322"/>
      <c r="R10" s="322"/>
      <c r="S10" s="322"/>
      <c r="T10" s="322"/>
      <c r="U10" s="322"/>
      <c r="V10" s="322"/>
      <c r="W10" s="239"/>
      <c r="X10" s="210"/>
      <c r="Y10" s="209"/>
      <c r="Z10" s="208"/>
      <c r="AA10" s="208"/>
      <c r="AB10" s="209"/>
      <c r="AC10" s="75"/>
      <c r="AD10" s="75"/>
    </row>
    <row r="11" spans="1:30" ht="18.75" customHeight="1" thickBot="1">
      <c r="A11" s="341"/>
      <c r="B11" s="341"/>
      <c r="C11" s="341"/>
      <c r="D11" s="341"/>
      <c r="E11" s="341"/>
      <c r="F11" s="341"/>
      <c r="G11" s="341"/>
      <c r="H11" s="342"/>
      <c r="I11" s="341"/>
      <c r="J11" s="341"/>
      <c r="K11" s="341"/>
      <c r="M11" s="341"/>
      <c r="N11" s="341"/>
      <c r="O11" s="1"/>
      <c r="P11" s="1"/>
      <c r="Q11" s="320"/>
      <c r="R11" s="320"/>
      <c r="S11" s="320"/>
      <c r="T11" s="293"/>
      <c r="U11" s="320"/>
      <c r="V11" s="320"/>
      <c r="W11" s="210"/>
      <c r="X11" s="239"/>
      <c r="Y11" s="209"/>
      <c r="Z11" s="208"/>
      <c r="AA11" s="208"/>
      <c r="AB11" s="209"/>
      <c r="AC11" s="75"/>
      <c r="AD11" s="75"/>
    </row>
    <row r="12" spans="1:30" ht="25.5" customHeight="1">
      <c r="A12" s="442" t="s">
        <v>398</v>
      </c>
      <c r="B12" s="443"/>
      <c r="C12" s="443"/>
      <c r="D12" s="443"/>
      <c r="E12" s="443"/>
      <c r="F12" s="443"/>
      <c r="G12" s="443"/>
      <c r="H12" s="443"/>
      <c r="I12" s="443"/>
      <c r="J12" s="443"/>
      <c r="K12" s="443"/>
      <c r="L12" s="443"/>
      <c r="M12" s="443"/>
      <c r="N12" s="445"/>
      <c r="O12" s="157"/>
      <c r="P12" s="1"/>
      <c r="Q12" s="320"/>
      <c r="R12" s="320"/>
      <c r="S12" s="322"/>
      <c r="T12" s="322"/>
      <c r="U12" s="322"/>
      <c r="V12" s="322"/>
      <c r="W12" s="239"/>
      <c r="X12" s="3"/>
      <c r="Y12" s="3"/>
      <c r="Z12" s="3"/>
      <c r="AA12" s="3"/>
      <c r="AB12" s="213"/>
      <c r="AC12" s="75"/>
      <c r="AD12" s="75"/>
    </row>
    <row r="13" spans="1:30" ht="25.5" customHeight="1">
      <c r="A13" s="166" t="s">
        <v>257</v>
      </c>
      <c r="B13" s="113">
        <v>42377</v>
      </c>
      <c r="C13" s="113">
        <v>42408</v>
      </c>
      <c r="D13" s="113">
        <v>42437</v>
      </c>
      <c r="E13" s="113">
        <v>42468</v>
      </c>
      <c r="F13" s="113">
        <v>42498</v>
      </c>
      <c r="G13" s="113">
        <v>42529</v>
      </c>
      <c r="H13" s="113">
        <v>42559</v>
      </c>
      <c r="I13" s="113">
        <v>42590</v>
      </c>
      <c r="J13" s="113">
        <v>42621</v>
      </c>
      <c r="K13" s="113">
        <v>42651</v>
      </c>
      <c r="L13" s="113">
        <v>42682</v>
      </c>
      <c r="M13" s="113">
        <v>42712</v>
      </c>
      <c r="N13" s="177" t="s">
        <v>389</v>
      </c>
      <c r="O13" s="82"/>
      <c r="P13" s="82"/>
      <c r="Q13" s="323"/>
      <c r="R13" s="323"/>
      <c r="S13" s="323"/>
      <c r="T13" s="323"/>
      <c r="U13" s="323"/>
      <c r="V13" s="323"/>
      <c r="W13" s="323"/>
      <c r="X13" s="79"/>
      <c r="Y13" s="79"/>
      <c r="Z13" s="79"/>
      <c r="AA13" s="84"/>
      <c r="AB13" s="214"/>
      <c r="AC13" s="75"/>
      <c r="AD13" s="75"/>
    </row>
    <row r="14" spans="1:30" ht="18.75" customHeight="1">
      <c r="A14" s="191" t="s">
        <v>198</v>
      </c>
      <c r="B14" s="371">
        <v>284.42277419354838</v>
      </c>
      <c r="C14" s="371">
        <v>275.22220689655171</v>
      </c>
      <c r="D14" s="371">
        <v>279.42</v>
      </c>
      <c r="E14" s="371">
        <v>284.15976666666671</v>
      </c>
      <c r="F14" s="371">
        <v>274.35732258064513</v>
      </c>
      <c r="G14" s="371">
        <v>276.27366666666671</v>
      </c>
      <c r="H14" s="371">
        <v>266.33151612903225</v>
      </c>
      <c r="I14" s="371">
        <v>270.37529032258061</v>
      </c>
      <c r="J14" s="371">
        <v>273.197</v>
      </c>
      <c r="K14" s="371">
        <v>269.38603225806446</v>
      </c>
      <c r="L14" s="371">
        <v>255</v>
      </c>
      <c r="M14" s="371">
        <v>247.23000000000002</v>
      </c>
      <c r="N14" s="279">
        <f>AVERAGE(B14:M14)</f>
        <v>271.28129797614633</v>
      </c>
      <c r="O14" s="82"/>
      <c r="P14" s="82"/>
      <c r="Q14" s="79"/>
      <c r="R14" s="79"/>
      <c r="S14" s="79"/>
      <c r="T14" s="79"/>
      <c r="U14" s="79"/>
      <c r="V14" s="79"/>
      <c r="W14" s="79"/>
      <c r="X14" s="79"/>
      <c r="Y14" s="79"/>
      <c r="Z14" s="84"/>
      <c r="AA14" s="84"/>
      <c r="AB14" s="214"/>
      <c r="AC14" s="75"/>
      <c r="AD14" s="75"/>
    </row>
    <row r="15" spans="1:30" ht="18.75" customHeight="1">
      <c r="A15" s="191" t="s">
        <v>199</v>
      </c>
      <c r="B15" s="371">
        <v>547.86793548387095</v>
      </c>
      <c r="C15" s="371">
        <v>575.97786206896558</v>
      </c>
      <c r="D15" s="371">
        <v>595.90000000000009</v>
      </c>
      <c r="E15" s="371">
        <v>549.99860000000001</v>
      </c>
      <c r="F15" s="371">
        <v>493.99358064516127</v>
      </c>
      <c r="G15" s="371">
        <v>525.60339999999997</v>
      </c>
      <c r="H15" s="371">
        <v>496.33299999999997</v>
      </c>
      <c r="I15" s="371">
        <v>535.81054838709679</v>
      </c>
      <c r="J15" s="371">
        <v>578.1438333333333</v>
      </c>
      <c r="K15" s="371">
        <v>532.20583870967744</v>
      </c>
      <c r="L15" s="371">
        <v>572</v>
      </c>
      <c r="M15" s="371">
        <v>565.55999999999995</v>
      </c>
      <c r="N15" s="279">
        <f t="shared" ref="N15:N23" si="2">AVERAGE(B15:M15)</f>
        <v>547.44954988567554</v>
      </c>
      <c r="O15" s="82"/>
      <c r="P15" s="82"/>
      <c r="Q15" s="79"/>
      <c r="R15" s="79"/>
      <c r="S15" s="79"/>
      <c r="T15" s="79"/>
      <c r="U15" s="79"/>
      <c r="V15" s="79"/>
      <c r="W15" s="79"/>
      <c r="X15" s="79"/>
      <c r="Y15" s="79"/>
      <c r="Z15" s="84"/>
      <c r="AA15" s="84"/>
      <c r="AB15" s="214"/>
      <c r="AC15" s="75"/>
      <c r="AD15" s="75"/>
    </row>
    <row r="16" spans="1:30" ht="18.75" customHeight="1">
      <c r="A16" s="191" t="s">
        <v>200</v>
      </c>
      <c r="B16" s="371">
        <v>566.46303225806446</v>
      </c>
      <c r="C16" s="371">
        <v>482.84386206896551</v>
      </c>
      <c r="D16" s="371">
        <v>444</v>
      </c>
      <c r="E16" s="371">
        <v>535.65560000000005</v>
      </c>
      <c r="F16" s="371">
        <v>441.90635483870972</v>
      </c>
      <c r="G16" s="371">
        <v>489.87053333333336</v>
      </c>
      <c r="H16" s="371">
        <v>434.53861290322578</v>
      </c>
      <c r="I16" s="371">
        <v>400.2819032258065</v>
      </c>
      <c r="J16" s="371">
        <v>390.89620000000002</v>
      </c>
      <c r="K16" s="371">
        <v>405.58248387096774</v>
      </c>
      <c r="L16" s="371">
        <v>436</v>
      </c>
      <c r="M16" s="371">
        <v>447.92</v>
      </c>
      <c r="N16" s="279">
        <f t="shared" si="2"/>
        <v>456.32988187492282</v>
      </c>
      <c r="O16" s="82"/>
      <c r="P16" s="82"/>
      <c r="Q16" s="79"/>
      <c r="R16" s="79"/>
      <c r="S16" s="79"/>
      <c r="T16" s="79"/>
      <c r="U16" s="79"/>
      <c r="V16" s="79"/>
      <c r="W16" s="79"/>
      <c r="X16" s="79"/>
      <c r="Y16" s="79"/>
      <c r="Z16" s="84"/>
      <c r="AA16" s="84"/>
      <c r="AB16" s="214"/>
      <c r="AC16" s="75"/>
      <c r="AD16" s="75"/>
    </row>
    <row r="17" spans="1:30" ht="18.75" customHeight="1">
      <c r="A17" s="191" t="s">
        <v>201</v>
      </c>
      <c r="B17" s="371">
        <v>83.058663924731178</v>
      </c>
      <c r="C17" s="371">
        <v>79.664999999999992</v>
      </c>
      <c r="D17" s="371">
        <v>78.814410870967734</v>
      </c>
      <c r="E17" s="371">
        <v>79.734635666666662</v>
      </c>
      <c r="F17" s="371">
        <v>74.520661774193542</v>
      </c>
      <c r="G17" s="371">
        <v>73.992699999999999</v>
      </c>
      <c r="H17" s="371">
        <v>71.843258064516135</v>
      </c>
      <c r="I17" s="371">
        <v>72.943290322580637</v>
      </c>
      <c r="J17" s="371">
        <v>68.468366666666668</v>
      </c>
      <c r="K17" s="371">
        <v>69.015161290322581</v>
      </c>
      <c r="L17" s="371">
        <v>73.721900000000005</v>
      </c>
      <c r="M17" s="371">
        <v>74.155032258064523</v>
      </c>
      <c r="N17" s="279">
        <f t="shared" si="2"/>
        <v>74.994423403225809</v>
      </c>
      <c r="O17" s="82"/>
      <c r="P17" s="82"/>
      <c r="Q17" s="79"/>
      <c r="R17" s="79"/>
      <c r="S17" s="79"/>
      <c r="T17" s="79"/>
      <c r="U17" s="79"/>
      <c r="V17" s="79"/>
      <c r="W17" s="79"/>
      <c r="X17" s="79"/>
      <c r="Y17" s="79"/>
      <c r="Z17" s="84"/>
      <c r="AA17" s="84"/>
      <c r="AB17" s="214"/>
      <c r="AC17" s="75"/>
      <c r="AD17" s="75"/>
    </row>
    <row r="18" spans="1:30" ht="18.75" customHeight="1">
      <c r="A18" s="191" t="s">
        <v>202</v>
      </c>
      <c r="B18" s="371">
        <v>44.666709677419355</v>
      </c>
      <c r="C18" s="371">
        <v>44.856241379310347</v>
      </c>
      <c r="D18" s="371">
        <v>45.54</v>
      </c>
      <c r="E18" s="371">
        <v>24.6663</v>
      </c>
      <c r="F18" s="371">
        <v>45.599096774193548</v>
      </c>
      <c r="G18" s="371">
        <v>45.119666666666667</v>
      </c>
      <c r="H18" s="371">
        <v>44.910322580645165</v>
      </c>
      <c r="I18" s="371">
        <v>43.042419354838707</v>
      </c>
      <c r="J18" s="371">
        <v>44.848066666666668</v>
      </c>
      <c r="K18" s="371">
        <v>42.417709677419353</v>
      </c>
      <c r="L18" s="371">
        <v>26</v>
      </c>
      <c r="M18" s="371">
        <v>48.92</v>
      </c>
      <c r="N18" s="279">
        <f t="shared" si="2"/>
        <v>41.715544398096654</v>
      </c>
      <c r="O18" s="82"/>
      <c r="P18" s="82"/>
      <c r="Q18" s="79"/>
      <c r="R18" s="79"/>
      <c r="S18" s="79"/>
      <c r="T18" s="79"/>
      <c r="U18" s="79"/>
      <c r="V18" s="79"/>
      <c r="W18" s="79"/>
      <c r="X18" s="79"/>
      <c r="Y18" s="79"/>
      <c r="Z18" s="84"/>
      <c r="AA18" s="84"/>
      <c r="AB18" s="214"/>
      <c r="AC18" s="75"/>
      <c r="AD18" s="75"/>
    </row>
    <row r="19" spans="1:30" ht="18.75" customHeight="1">
      <c r="A19" s="191" t="s">
        <v>203</v>
      </c>
      <c r="B19" s="372">
        <v>12.997935483870968</v>
      </c>
      <c r="C19" s="371">
        <v>14.144103448275862</v>
      </c>
      <c r="D19" s="371">
        <v>13.62</v>
      </c>
      <c r="E19" s="371">
        <v>14.079233333333333</v>
      </c>
      <c r="F19" s="371">
        <v>11.47374193548387</v>
      </c>
      <c r="G19" s="371">
        <v>12.4716</v>
      </c>
      <c r="H19" s="371">
        <v>2.3653870967741937</v>
      </c>
      <c r="I19" s="371">
        <v>8.6735483870967744</v>
      </c>
      <c r="J19" s="371">
        <v>12.705299999999999</v>
      </c>
      <c r="K19" s="371">
        <v>13.365677419354839</v>
      </c>
      <c r="L19" s="371">
        <v>13</v>
      </c>
      <c r="M19" s="371">
        <v>13.06</v>
      </c>
      <c r="N19" s="279">
        <f t="shared" si="2"/>
        <v>11.82971059201582</v>
      </c>
      <c r="O19" s="82"/>
      <c r="P19" s="82"/>
      <c r="Q19" s="240"/>
      <c r="R19" s="79"/>
      <c r="S19" s="79"/>
      <c r="T19" s="79"/>
      <c r="U19" s="79"/>
      <c r="V19" s="79"/>
      <c r="W19" s="85"/>
      <c r="X19" s="79"/>
      <c r="Y19" s="79"/>
      <c r="Z19" s="84"/>
      <c r="AA19" s="84"/>
      <c r="AB19" s="214"/>
      <c r="AC19" s="75"/>
      <c r="AD19" s="75"/>
    </row>
    <row r="20" spans="1:30" ht="18.75" customHeight="1">
      <c r="A20" s="191" t="s">
        <v>314</v>
      </c>
      <c r="B20" s="371">
        <v>21.312322580645162</v>
      </c>
      <c r="C20" s="371">
        <v>21.042413793103449</v>
      </c>
      <c r="D20" s="371">
        <v>22.310000000000002</v>
      </c>
      <c r="E20" s="371">
        <v>20.814233333333334</v>
      </c>
      <c r="F20" s="371">
        <v>20.233967741935484</v>
      </c>
      <c r="G20" s="371">
        <v>9.2024000000000008</v>
      </c>
      <c r="H20" s="371">
        <v>11.652387096774195</v>
      </c>
      <c r="I20" s="371">
        <v>19.241580645161292</v>
      </c>
      <c r="J20" s="371">
        <v>18.491233333333334</v>
      </c>
      <c r="K20" s="371">
        <v>18.559999999999999</v>
      </c>
      <c r="L20" s="371">
        <v>20</v>
      </c>
      <c r="M20" s="371">
        <v>19.36</v>
      </c>
      <c r="N20" s="279">
        <f t="shared" si="2"/>
        <v>18.518378210357184</v>
      </c>
      <c r="O20" s="82"/>
      <c r="P20" s="82"/>
      <c r="Q20" s="79"/>
      <c r="R20" s="79"/>
      <c r="S20" s="79"/>
      <c r="T20" s="79"/>
      <c r="U20" s="79"/>
      <c r="V20" s="79"/>
      <c r="W20" s="79"/>
      <c r="X20" s="85"/>
      <c r="Y20" s="79"/>
      <c r="Z20" s="84"/>
      <c r="AA20" s="84"/>
      <c r="AB20" s="214"/>
      <c r="AC20" s="75"/>
      <c r="AD20" s="75"/>
    </row>
    <row r="21" spans="1:30" ht="18.75" customHeight="1">
      <c r="A21" s="192" t="s">
        <v>205</v>
      </c>
      <c r="B21" s="373">
        <v>27.49</v>
      </c>
      <c r="C21" s="371">
        <v>26.62</v>
      </c>
      <c r="D21" s="371">
        <v>26.729190419354836</v>
      </c>
      <c r="E21" s="371">
        <v>25.245892000000001</v>
      </c>
      <c r="F21" s="371">
        <v>24.276317000000002</v>
      </c>
      <c r="G21" s="371">
        <v>25.422793103448278</v>
      </c>
      <c r="H21" s="371">
        <v>24.193548387096776</v>
      </c>
      <c r="I21" s="371">
        <v>24.276317000000002</v>
      </c>
      <c r="J21" s="371">
        <v>20.949076266666665</v>
      </c>
      <c r="K21" s="371">
        <v>22.580645161290324</v>
      </c>
      <c r="L21" s="371">
        <v>22</v>
      </c>
      <c r="M21" s="371">
        <v>22.58</v>
      </c>
      <c r="N21" s="279">
        <f t="shared" si="2"/>
        <v>24.363648278154741</v>
      </c>
      <c r="O21" s="82"/>
      <c r="P21" s="82"/>
      <c r="Q21" s="241"/>
      <c r="R21" s="79"/>
      <c r="S21" s="79"/>
      <c r="T21" s="79"/>
      <c r="U21" s="85"/>
      <c r="V21" s="85"/>
      <c r="W21" s="79"/>
      <c r="X21" s="85"/>
      <c r="Y21" s="79"/>
      <c r="Z21" s="84"/>
      <c r="AA21" s="84"/>
      <c r="AB21" s="214"/>
      <c r="AC21" s="75"/>
      <c r="AD21" s="75"/>
    </row>
    <row r="22" spans="1:30" ht="18.75" customHeight="1">
      <c r="A22" s="191" t="s">
        <v>204</v>
      </c>
      <c r="B22" s="373">
        <v>7.79</v>
      </c>
      <c r="C22" s="371">
        <v>7.32</v>
      </c>
      <c r="D22" s="371">
        <v>6.7880647096774194</v>
      </c>
      <c r="E22" s="371">
        <v>8.8424408000000003</v>
      </c>
      <c r="F22" s="371">
        <v>7.7983205806451608</v>
      </c>
      <c r="G22" s="371">
        <v>7</v>
      </c>
      <c r="H22" s="371">
        <v>8.064516129032258</v>
      </c>
      <c r="I22" s="371">
        <v>7.129032258064516</v>
      </c>
      <c r="J22" s="371">
        <v>7.333333333333333</v>
      </c>
      <c r="K22" s="371">
        <v>7.258064516129032</v>
      </c>
      <c r="L22" s="371">
        <v>8</v>
      </c>
      <c r="M22" s="371">
        <v>7.42</v>
      </c>
      <c r="N22" s="279">
        <f t="shared" si="2"/>
        <v>7.5619810272401429</v>
      </c>
      <c r="O22" s="82"/>
      <c r="P22" s="82"/>
      <c r="Q22" s="241"/>
      <c r="R22" s="79"/>
      <c r="S22" s="79"/>
      <c r="T22" s="85"/>
      <c r="U22" s="85"/>
      <c r="V22" s="85"/>
      <c r="W22" s="79"/>
      <c r="X22" s="86"/>
      <c r="Y22" s="86"/>
      <c r="Z22" s="212"/>
      <c r="AA22" s="212"/>
      <c r="AB22" s="254"/>
      <c r="AC22" s="75"/>
      <c r="AD22" s="75"/>
    </row>
    <row r="23" spans="1:30" ht="18.75" customHeight="1">
      <c r="A23" s="192" t="s">
        <v>8</v>
      </c>
      <c r="B23" s="420">
        <v>1937.3457383870968</v>
      </c>
      <c r="C23" s="420">
        <v>1740.8761410344828</v>
      </c>
      <c r="D23" s="420">
        <v>1733.1048016129032</v>
      </c>
      <c r="E23" s="420">
        <v>1593.9310926666667</v>
      </c>
      <c r="F23" s="420">
        <v>1773.3876403225806</v>
      </c>
      <c r="G23" s="420">
        <v>1654.8530986666667</v>
      </c>
      <c r="H23" s="420">
        <v>1705.7317335483872</v>
      </c>
      <c r="I23" s="420">
        <v>1174.1498958064517</v>
      </c>
      <c r="J23" s="420">
        <v>1519.1093516666665</v>
      </c>
      <c r="K23" s="420">
        <v>1671.4208551612903</v>
      </c>
      <c r="L23" s="420">
        <v>1512.5321576666668</v>
      </c>
      <c r="M23" s="420">
        <v>1802.1240893548388</v>
      </c>
      <c r="N23" s="279">
        <f t="shared" si="2"/>
        <v>1651.5472163245583</v>
      </c>
      <c r="O23" s="82"/>
      <c r="P23" s="82"/>
      <c r="Q23" s="324"/>
      <c r="R23" s="79"/>
      <c r="S23" s="79"/>
      <c r="T23" s="86"/>
      <c r="U23" s="86"/>
      <c r="V23" s="86"/>
      <c r="W23" s="86"/>
      <c r="X23" s="209"/>
      <c r="Y23" s="209"/>
      <c r="Z23" s="208"/>
      <c r="AA23" s="208"/>
      <c r="AB23" s="254"/>
      <c r="AC23" s="75"/>
      <c r="AD23" s="75"/>
    </row>
    <row r="24" spans="1:30" ht="18.75" customHeight="1" thickBot="1">
      <c r="A24" s="193" t="s">
        <v>14</v>
      </c>
      <c r="B24" s="284">
        <f>SUM(B14:B23)</f>
        <v>3533.4151119892472</v>
      </c>
      <c r="C24" s="284">
        <f t="shared" ref="C24:H24" si="3">SUM(C14:C23)</f>
        <v>3268.5678306896552</v>
      </c>
      <c r="D24" s="284">
        <f t="shared" si="3"/>
        <v>3246.2264676129034</v>
      </c>
      <c r="E24" s="284">
        <f t="shared" si="3"/>
        <v>3137.1277944666672</v>
      </c>
      <c r="F24" s="284">
        <f t="shared" si="3"/>
        <v>3167.5470041935482</v>
      </c>
      <c r="G24" s="284">
        <f t="shared" si="3"/>
        <v>3119.8098584367817</v>
      </c>
      <c r="H24" s="284">
        <f t="shared" si="3"/>
        <v>3065.964281935484</v>
      </c>
      <c r="I24" s="284">
        <f>SUM(I14:I23)</f>
        <v>2555.9238257096777</v>
      </c>
      <c r="J24" s="280">
        <f>SUM(J14:J23)</f>
        <v>2934.1417612666664</v>
      </c>
      <c r="K24" s="285">
        <f t="shared" ref="K24:M24" si="4">SUM(K14:K23)</f>
        <v>3051.792468064516</v>
      </c>
      <c r="L24" s="280">
        <f t="shared" si="4"/>
        <v>2938.254057666667</v>
      </c>
      <c r="M24" s="280">
        <f t="shared" si="4"/>
        <v>3248.3291216129032</v>
      </c>
      <c r="N24" s="277">
        <f>SUM(N14:N23)</f>
        <v>3105.5916319703929</v>
      </c>
      <c r="O24" s="87"/>
      <c r="P24" s="87"/>
      <c r="Q24" s="79"/>
      <c r="R24" s="81"/>
      <c r="S24" s="81"/>
      <c r="T24" s="209"/>
      <c r="U24" s="209"/>
      <c r="V24" s="209"/>
      <c r="W24" s="209"/>
      <c r="X24" s="81"/>
      <c r="Y24" s="208"/>
      <c r="Z24" s="208"/>
      <c r="AA24" s="208"/>
      <c r="AB24" s="214"/>
      <c r="AC24" s="75"/>
      <c r="AD24" s="75"/>
    </row>
    <row r="25" spans="1:30" ht="13.5" customHeight="1">
      <c r="A25" s="116"/>
      <c r="B25" s="118"/>
      <c r="C25" s="118"/>
      <c r="D25" s="118"/>
      <c r="E25" s="118"/>
      <c r="F25" s="118"/>
      <c r="G25" s="118"/>
      <c r="H25" s="118"/>
      <c r="I25" s="118"/>
      <c r="J25" s="118"/>
      <c r="K25" s="118"/>
      <c r="L25" s="107"/>
      <c r="M25" s="116"/>
      <c r="N25" s="116"/>
      <c r="O25" s="157"/>
      <c r="P25" s="87"/>
      <c r="Q25" s="79"/>
      <c r="R25" s="81"/>
      <c r="S25" s="81"/>
      <c r="T25" s="81"/>
      <c r="U25" s="81"/>
      <c r="V25" s="75"/>
      <c r="W25" s="75"/>
      <c r="X25" s="75"/>
      <c r="Y25" s="75"/>
      <c r="Z25" s="75"/>
      <c r="AA25" s="75"/>
      <c r="AB25" s="75"/>
      <c r="AC25" s="75"/>
      <c r="AD25" s="75"/>
    </row>
    <row r="26" spans="1:30" ht="13.5" customHeight="1">
      <c r="A26" s="120" t="s">
        <v>426</v>
      </c>
      <c r="B26" s="116"/>
      <c r="C26" s="116"/>
      <c r="D26" s="116"/>
      <c r="E26" s="116"/>
      <c r="F26" s="116"/>
      <c r="G26" s="116"/>
      <c r="H26" s="117"/>
      <c r="I26" s="116"/>
      <c r="J26" s="116"/>
      <c r="K26" s="116"/>
      <c r="L26" s="107"/>
      <c r="M26" s="116"/>
      <c r="N26" s="116"/>
      <c r="O26" s="75"/>
      <c r="P26" s="82"/>
      <c r="Q26" s="75"/>
      <c r="R26" s="75"/>
      <c r="S26" s="75"/>
      <c r="T26" s="75"/>
      <c r="U26" s="75"/>
      <c r="V26" s="75"/>
      <c r="W26" s="75"/>
      <c r="X26" s="75"/>
      <c r="Y26" s="75"/>
      <c r="Z26" s="75"/>
      <c r="AA26" s="75"/>
      <c r="AB26" s="75"/>
      <c r="AC26" s="75"/>
      <c r="AD26" s="75"/>
    </row>
    <row r="27" spans="1:30" ht="13.5" customHeight="1">
      <c r="A27" s="120" t="s">
        <v>383</v>
      </c>
      <c r="B27" s="116"/>
      <c r="C27" s="116"/>
      <c r="D27" s="116"/>
      <c r="E27" s="116"/>
      <c r="F27" s="116"/>
      <c r="G27" s="116"/>
      <c r="H27" s="116"/>
      <c r="I27" s="116"/>
      <c r="J27" s="116"/>
      <c r="K27" s="116"/>
      <c r="L27" s="107"/>
      <c r="M27" s="116"/>
      <c r="N27" s="116"/>
      <c r="O27" s="75"/>
      <c r="P27" s="82"/>
      <c r="Q27" s="75"/>
      <c r="R27" s="75"/>
      <c r="S27" s="75"/>
      <c r="T27" s="75"/>
      <c r="U27" s="75"/>
      <c r="V27" s="75"/>
      <c r="W27" s="75"/>
      <c r="X27" s="75"/>
      <c r="Y27" s="75"/>
      <c r="Z27" s="75"/>
      <c r="AA27" s="75"/>
      <c r="AB27" s="75"/>
      <c r="AC27" s="75"/>
      <c r="AD27" s="75"/>
    </row>
    <row r="28" spans="1:30">
      <c r="A28" s="64"/>
      <c r="B28" s="76"/>
      <c r="C28" s="1"/>
      <c r="D28" s="76"/>
      <c r="E28" s="76"/>
      <c r="F28" s="76"/>
      <c r="G28" s="76"/>
      <c r="H28" s="76"/>
      <c r="O28" s="75"/>
      <c r="P28" s="82"/>
      <c r="Q28" s="75"/>
      <c r="R28" s="75"/>
      <c r="S28" s="75"/>
      <c r="T28" s="75"/>
      <c r="U28" s="75"/>
      <c r="V28" s="75"/>
      <c r="W28" s="75"/>
    </row>
    <row r="29" spans="1:30">
      <c r="B29" s="76"/>
      <c r="C29" s="91"/>
      <c r="D29" s="91"/>
      <c r="E29" s="91"/>
      <c r="F29" s="91"/>
      <c r="G29" s="91"/>
      <c r="H29" s="91"/>
      <c r="I29" s="91"/>
      <c r="L29" s="53"/>
      <c r="O29" s="75"/>
      <c r="P29" s="82"/>
      <c r="Q29" s="75"/>
      <c r="R29" s="75"/>
      <c r="S29" s="75"/>
      <c r="T29" s="75"/>
      <c r="U29" s="75"/>
      <c r="V29" s="75"/>
      <c r="W29" s="75"/>
    </row>
    <row r="30" spans="1:30">
      <c r="B30" s="76"/>
      <c r="C30" s="76"/>
      <c r="D30" s="76"/>
      <c r="E30" s="76"/>
      <c r="F30" s="76"/>
      <c r="G30" s="76"/>
      <c r="H30" s="76"/>
      <c r="L30" s="53"/>
      <c r="O30" s="75"/>
      <c r="P30" s="82"/>
      <c r="Q30" s="75"/>
      <c r="R30" s="75"/>
      <c r="S30" s="75"/>
      <c r="T30" s="75"/>
      <c r="U30" s="75"/>
      <c r="V30" s="75"/>
      <c r="W30" s="75"/>
    </row>
    <row r="31" spans="1:30">
      <c r="B31" s="76"/>
      <c r="C31" s="76"/>
      <c r="D31" s="76"/>
      <c r="E31" s="76"/>
      <c r="F31" s="76"/>
      <c r="G31" s="76"/>
      <c r="H31" s="76"/>
      <c r="L31" s="53"/>
      <c r="O31" s="75"/>
      <c r="P31" s="157"/>
      <c r="Q31" s="75"/>
      <c r="R31" s="75"/>
      <c r="S31" s="75"/>
      <c r="T31" s="75"/>
      <c r="U31" s="75"/>
      <c r="V31" s="75"/>
      <c r="W31" s="75"/>
    </row>
    <row r="32" spans="1:30">
      <c r="B32" s="76"/>
      <c r="C32" s="76"/>
      <c r="D32" s="76"/>
      <c r="E32" s="76"/>
      <c r="F32" s="76"/>
      <c r="G32" s="76"/>
      <c r="H32" s="76"/>
      <c r="L32" s="53"/>
      <c r="O32" s="75"/>
      <c r="P32" s="75"/>
      <c r="Q32" s="75"/>
      <c r="R32" s="75"/>
      <c r="S32" s="75"/>
      <c r="T32" s="75"/>
      <c r="U32" s="75"/>
      <c r="V32" s="75"/>
      <c r="W32" s="75"/>
    </row>
    <row r="33" spans="2:23">
      <c r="B33" s="76"/>
      <c r="C33" s="76"/>
      <c r="D33" s="76"/>
      <c r="E33" s="76"/>
      <c r="F33" s="76"/>
      <c r="G33" s="76"/>
      <c r="H33" s="76"/>
      <c r="L33" s="53"/>
      <c r="O33" s="75"/>
      <c r="P33" s="75"/>
      <c r="Q33" s="75"/>
      <c r="R33" s="75"/>
      <c r="S33" s="75"/>
      <c r="T33" s="75"/>
      <c r="U33" s="75"/>
      <c r="V33" s="75"/>
      <c r="W33" s="75"/>
    </row>
    <row r="34" spans="2:23">
      <c r="B34" s="76"/>
      <c r="C34" s="76"/>
      <c r="D34" s="76"/>
      <c r="E34" s="76"/>
      <c r="F34" s="76"/>
      <c r="G34" s="76"/>
      <c r="H34" s="76"/>
      <c r="L34" s="53"/>
    </row>
    <row r="35" spans="2:23">
      <c r="B35" s="76"/>
      <c r="C35" s="76"/>
      <c r="D35" s="76"/>
      <c r="E35" s="76"/>
      <c r="F35" s="76"/>
      <c r="G35" s="76"/>
      <c r="H35" s="76"/>
      <c r="L35" s="53"/>
    </row>
    <row r="36" spans="2:23">
      <c r="B36" s="76"/>
      <c r="C36" s="76"/>
      <c r="D36" s="76"/>
      <c r="E36" s="76"/>
      <c r="F36" s="76"/>
      <c r="G36" s="76"/>
      <c r="H36" s="76"/>
      <c r="L36" s="53"/>
    </row>
    <row r="37" spans="2:23">
      <c r="B37" s="76"/>
      <c r="C37" s="76"/>
      <c r="D37" s="76"/>
      <c r="E37" s="76"/>
      <c r="F37" s="76"/>
      <c r="G37" s="76"/>
      <c r="H37" s="76"/>
      <c r="L37" s="53"/>
    </row>
    <row r="38" spans="2:23">
      <c r="B38" s="76"/>
      <c r="C38" s="76"/>
      <c r="D38" s="76"/>
      <c r="E38" s="76"/>
      <c r="F38" s="76"/>
      <c r="G38" s="76"/>
      <c r="H38" s="76"/>
      <c r="L38" s="53"/>
    </row>
    <row r="39" spans="2:23">
      <c r="B39" s="76"/>
      <c r="C39" s="76"/>
      <c r="D39" s="76"/>
      <c r="E39" s="76"/>
      <c r="F39" s="76"/>
      <c r="G39" s="76"/>
      <c r="H39" s="76"/>
      <c r="L39" s="53"/>
    </row>
    <row r="40" spans="2:23">
      <c r="B40" s="76"/>
      <c r="C40" s="76"/>
      <c r="D40" s="76"/>
      <c r="E40" s="76"/>
      <c r="F40" s="76"/>
      <c r="G40" s="76"/>
      <c r="H40" s="76"/>
      <c r="L40" s="53"/>
    </row>
    <row r="41" spans="2:23">
      <c r="B41" s="76"/>
      <c r="C41" s="76"/>
      <c r="D41" s="76"/>
      <c r="E41" s="76"/>
      <c r="F41" s="76"/>
      <c r="G41" s="76"/>
      <c r="H41" s="76"/>
      <c r="L41" s="53"/>
    </row>
    <row r="42" spans="2:23">
      <c r="B42" s="76"/>
      <c r="C42" s="76"/>
      <c r="D42" s="76"/>
      <c r="E42" s="76"/>
      <c r="F42" s="76"/>
      <c r="G42" s="76"/>
      <c r="H42" s="76"/>
      <c r="L42" s="53"/>
    </row>
    <row r="43" spans="2:23">
      <c r="B43" s="76"/>
      <c r="C43" s="76"/>
      <c r="D43" s="76"/>
      <c r="E43" s="76"/>
      <c r="F43" s="76"/>
      <c r="G43" s="76"/>
      <c r="H43" s="76"/>
      <c r="L43" s="53"/>
    </row>
    <row r="77" spans="1:17">
      <c r="A77" s="249"/>
      <c r="B77" s="249"/>
      <c r="C77" s="249"/>
      <c r="D77" s="249"/>
      <c r="E77" s="249"/>
      <c r="F77" s="249"/>
      <c r="G77" s="249"/>
      <c r="H77" s="249"/>
      <c r="I77" s="249"/>
      <c r="J77" s="249"/>
      <c r="K77" s="249"/>
      <c r="L77" s="250"/>
      <c r="M77" s="249"/>
      <c r="N77" s="249"/>
      <c r="O77" s="249"/>
      <c r="P77" s="249"/>
      <c r="Q77" s="249"/>
    </row>
  </sheetData>
  <mergeCells count="2">
    <mergeCell ref="A1:N1"/>
    <mergeCell ref="A12:N12"/>
  </mergeCells>
  <phoneticPr fontId="57" type="noConversion"/>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I10:J10 I24:J24 F10:H10 K24:M24 L10:M10 B10:E10 B24:H24 K10" formulaRange="1"/>
    <ignoredError sqref="N6:N10 N14:N24 N3:N5"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AH79"/>
  <sheetViews>
    <sheetView zoomScaleNormal="100" workbookViewId="0">
      <pane xSplit="2" ySplit="1" topLeftCell="F11" activePane="bottomRight" state="frozen"/>
      <selection pane="topRight" activeCell="C1" sqref="C1"/>
      <selection pane="bottomLeft" activeCell="A2" sqref="A2"/>
      <selection pane="bottomRight" activeCell="L34" sqref="L34"/>
    </sheetView>
  </sheetViews>
  <sheetFormatPr defaultColWidth="9.140625" defaultRowHeight="15"/>
  <cols>
    <col min="1" max="1" width="21.85546875" style="53" customWidth="1"/>
    <col min="2" max="2" width="11.42578125" style="53" customWidth="1"/>
    <col min="3" max="12" width="9.7109375" style="53" customWidth="1"/>
    <col min="13" max="13" width="9.7109375" style="54" customWidth="1"/>
    <col min="14" max="14" width="10.5703125" style="53" customWidth="1"/>
    <col min="15" max="15" width="11.5703125" style="53" bestFit="1" customWidth="1"/>
    <col min="16" max="16" width="11" style="53" bestFit="1" customWidth="1"/>
    <col min="17" max="16384" width="9.140625" style="53"/>
  </cols>
  <sheetData>
    <row r="1" spans="1:34" ht="17.25" customHeight="1">
      <c r="A1" s="458" t="s">
        <v>399</v>
      </c>
      <c r="B1" s="444"/>
      <c r="C1" s="459"/>
      <c r="D1" s="459"/>
      <c r="E1" s="459"/>
      <c r="F1" s="459"/>
      <c r="G1" s="459"/>
      <c r="H1" s="459"/>
      <c r="I1" s="459"/>
      <c r="J1" s="459"/>
      <c r="K1" s="459"/>
      <c r="L1" s="459"/>
      <c r="M1" s="459"/>
      <c r="N1" s="459"/>
      <c r="O1" s="460"/>
      <c r="R1" s="1"/>
      <c r="S1" s="1"/>
      <c r="T1" s="80"/>
      <c r="U1" s="1"/>
      <c r="V1" s="1"/>
      <c r="W1" s="1"/>
      <c r="X1" s="1"/>
      <c r="Y1" s="1"/>
      <c r="Z1" s="1"/>
      <c r="AA1" s="1"/>
      <c r="AB1" s="1"/>
      <c r="AC1" s="1"/>
      <c r="AD1" s="1"/>
      <c r="AE1" s="1"/>
      <c r="AF1" s="75"/>
    </row>
    <row r="2" spans="1:34" ht="15.75" customHeight="1">
      <c r="A2" s="166" t="s">
        <v>282</v>
      </c>
      <c r="B2" s="105" t="s">
        <v>283</v>
      </c>
      <c r="C2" s="113">
        <v>42377</v>
      </c>
      <c r="D2" s="113">
        <v>42408</v>
      </c>
      <c r="E2" s="113">
        <v>42437</v>
      </c>
      <c r="F2" s="113">
        <v>42468</v>
      </c>
      <c r="G2" s="113">
        <v>42498</v>
      </c>
      <c r="H2" s="113">
        <v>42529</v>
      </c>
      <c r="I2" s="113">
        <v>42559</v>
      </c>
      <c r="J2" s="113">
        <v>42590</v>
      </c>
      <c r="K2" s="113">
        <v>42621</v>
      </c>
      <c r="L2" s="113">
        <v>42651</v>
      </c>
      <c r="M2" s="113">
        <v>42682</v>
      </c>
      <c r="N2" s="113">
        <v>42712</v>
      </c>
      <c r="O2" s="177" t="s">
        <v>14</v>
      </c>
      <c r="Q2" s="66"/>
      <c r="R2" s="82"/>
      <c r="S2" s="79"/>
      <c r="T2" s="79"/>
      <c r="U2" s="79"/>
      <c r="V2" s="79"/>
      <c r="W2" s="79"/>
      <c r="X2" s="79"/>
      <c r="Y2" s="79"/>
      <c r="Z2" s="79"/>
      <c r="AA2" s="79"/>
      <c r="AB2" s="79"/>
      <c r="AC2" s="79"/>
      <c r="AD2" s="84"/>
      <c r="AE2" s="88"/>
      <c r="AF2" s="75"/>
      <c r="AG2" s="75"/>
      <c r="AH2" s="75"/>
    </row>
    <row r="3" spans="1:34" ht="15.95" customHeight="1">
      <c r="A3" s="187" t="s">
        <v>284</v>
      </c>
      <c r="B3" s="119" t="s">
        <v>285</v>
      </c>
      <c r="C3" s="375">
        <v>0</v>
      </c>
      <c r="D3" s="375">
        <v>0</v>
      </c>
      <c r="E3" s="375">
        <v>0</v>
      </c>
      <c r="F3" s="375">
        <v>0</v>
      </c>
      <c r="G3" s="375">
        <v>0</v>
      </c>
      <c r="H3" s="375">
        <v>0</v>
      </c>
      <c r="I3" s="375">
        <v>0</v>
      </c>
      <c r="J3" s="375">
        <v>0</v>
      </c>
      <c r="K3" s="375">
        <v>0</v>
      </c>
      <c r="L3" s="375">
        <v>0</v>
      </c>
      <c r="M3" s="375">
        <v>0</v>
      </c>
      <c r="N3" s="375">
        <v>0</v>
      </c>
      <c r="O3" s="383">
        <f>SUM(C3:N3)</f>
        <v>0</v>
      </c>
      <c r="Q3" s="67"/>
      <c r="R3" s="82"/>
      <c r="S3" s="90"/>
      <c r="T3" s="79"/>
      <c r="U3" s="79"/>
      <c r="V3" s="79"/>
      <c r="W3" s="79"/>
      <c r="X3" s="79"/>
      <c r="Y3" s="79"/>
      <c r="Z3" s="79"/>
      <c r="AA3" s="79"/>
      <c r="AB3" s="79"/>
      <c r="AC3" s="84"/>
      <c r="AD3" s="84"/>
      <c r="AE3" s="88"/>
      <c r="AF3" s="75"/>
      <c r="AG3" s="75"/>
      <c r="AH3" s="75"/>
    </row>
    <row r="4" spans="1:34" ht="15.95" customHeight="1">
      <c r="A4" s="187" t="s">
        <v>286</v>
      </c>
      <c r="B4" s="119" t="s">
        <v>287</v>
      </c>
      <c r="C4" s="375">
        <v>0</v>
      </c>
      <c r="D4" s="375">
        <v>0</v>
      </c>
      <c r="E4" s="375">
        <v>0</v>
      </c>
      <c r="F4" s="375">
        <v>0</v>
      </c>
      <c r="G4" s="375">
        <v>0</v>
      </c>
      <c r="H4" s="375">
        <v>0</v>
      </c>
      <c r="I4" s="375">
        <v>0</v>
      </c>
      <c r="J4" s="375">
        <v>0</v>
      </c>
      <c r="K4" s="375">
        <v>0</v>
      </c>
      <c r="L4" s="375">
        <v>0</v>
      </c>
      <c r="M4" s="375">
        <v>0</v>
      </c>
      <c r="N4" s="375">
        <v>0</v>
      </c>
      <c r="O4" s="383">
        <f t="shared" ref="O4:O25" si="0">SUM(C4:N4)</f>
        <v>0</v>
      </c>
      <c r="Q4" s="67"/>
      <c r="R4" s="82"/>
      <c r="S4" s="90"/>
      <c r="T4" s="79"/>
      <c r="U4" s="79"/>
      <c r="V4" s="79"/>
      <c r="W4" s="79"/>
      <c r="X4" s="79"/>
      <c r="Y4" s="79"/>
      <c r="Z4" s="79"/>
      <c r="AA4" s="79"/>
      <c r="AB4" s="79"/>
      <c r="AC4" s="84"/>
      <c r="AD4" s="84"/>
      <c r="AE4" s="88"/>
      <c r="AF4" s="75"/>
      <c r="AG4" s="75"/>
      <c r="AH4" s="75"/>
    </row>
    <row r="5" spans="1:34" ht="15.95" customHeight="1">
      <c r="A5" s="187" t="s">
        <v>288</v>
      </c>
      <c r="B5" s="119" t="s">
        <v>289</v>
      </c>
      <c r="C5" s="375">
        <v>0</v>
      </c>
      <c r="D5" s="375">
        <v>0</v>
      </c>
      <c r="E5" s="375">
        <v>0</v>
      </c>
      <c r="F5" s="375">
        <v>0</v>
      </c>
      <c r="G5" s="375">
        <v>0</v>
      </c>
      <c r="H5" s="375">
        <v>0</v>
      </c>
      <c r="I5" s="375">
        <v>0</v>
      </c>
      <c r="J5" s="375">
        <v>0</v>
      </c>
      <c r="K5" s="375">
        <v>0</v>
      </c>
      <c r="L5" s="375">
        <v>0</v>
      </c>
      <c r="M5" s="375">
        <v>0</v>
      </c>
      <c r="N5" s="375">
        <v>0</v>
      </c>
      <c r="O5" s="383">
        <f t="shared" si="0"/>
        <v>0</v>
      </c>
      <c r="Q5" s="67"/>
      <c r="R5" s="82"/>
      <c r="S5" s="90"/>
      <c r="T5" s="79"/>
      <c r="U5" s="79"/>
      <c r="V5" s="79"/>
      <c r="W5" s="79"/>
      <c r="X5" s="79"/>
      <c r="Y5" s="79"/>
      <c r="Z5" s="79"/>
      <c r="AA5" s="79"/>
      <c r="AB5" s="79"/>
      <c r="AC5" s="84"/>
      <c r="AD5" s="84"/>
      <c r="AE5" s="88"/>
      <c r="AF5" s="75"/>
      <c r="AG5" s="75"/>
      <c r="AH5" s="75"/>
    </row>
    <row r="6" spans="1:34" ht="15.95" customHeight="1">
      <c r="A6" s="187" t="s">
        <v>290</v>
      </c>
      <c r="B6" s="119" t="s">
        <v>291</v>
      </c>
      <c r="C6" s="375">
        <v>0</v>
      </c>
      <c r="D6" s="375">
        <v>0</v>
      </c>
      <c r="E6" s="375">
        <v>0</v>
      </c>
      <c r="F6" s="375">
        <v>0</v>
      </c>
      <c r="G6" s="375">
        <v>0</v>
      </c>
      <c r="H6" s="375">
        <v>0</v>
      </c>
      <c r="I6" s="375">
        <v>0</v>
      </c>
      <c r="J6" s="375">
        <v>0</v>
      </c>
      <c r="K6" s="375">
        <v>0</v>
      </c>
      <c r="L6" s="375">
        <v>0</v>
      </c>
      <c r="M6" s="375">
        <v>0</v>
      </c>
      <c r="N6" s="375">
        <v>0</v>
      </c>
      <c r="O6" s="383">
        <f t="shared" si="0"/>
        <v>0</v>
      </c>
      <c r="Q6" s="67"/>
      <c r="R6" s="82"/>
      <c r="S6" s="90"/>
      <c r="T6" s="79"/>
      <c r="U6" s="79"/>
      <c r="V6" s="79"/>
      <c r="W6" s="79"/>
      <c r="X6" s="79"/>
      <c r="Y6" s="79"/>
      <c r="Z6" s="79"/>
      <c r="AA6" s="79"/>
      <c r="AB6" s="79"/>
      <c r="AC6" s="84"/>
      <c r="AD6" s="84"/>
      <c r="AE6" s="88"/>
      <c r="AF6" s="75"/>
      <c r="AG6" s="75"/>
      <c r="AH6" s="75"/>
    </row>
    <row r="7" spans="1:34" ht="15.95" customHeight="1">
      <c r="A7" s="354" t="s">
        <v>292</v>
      </c>
      <c r="B7" s="119" t="s">
        <v>293</v>
      </c>
      <c r="C7" s="375">
        <v>0</v>
      </c>
      <c r="D7" s="375">
        <v>0</v>
      </c>
      <c r="E7" s="375">
        <v>0</v>
      </c>
      <c r="F7" s="375">
        <v>0</v>
      </c>
      <c r="G7" s="375">
        <v>0</v>
      </c>
      <c r="H7" s="375">
        <v>0</v>
      </c>
      <c r="I7" s="375">
        <v>0</v>
      </c>
      <c r="J7" s="375">
        <v>0</v>
      </c>
      <c r="K7" s="375">
        <v>0</v>
      </c>
      <c r="L7" s="375">
        <v>0</v>
      </c>
      <c r="M7" s="375">
        <v>0</v>
      </c>
      <c r="N7" s="375">
        <v>0</v>
      </c>
      <c r="O7" s="383">
        <f t="shared" si="0"/>
        <v>0</v>
      </c>
      <c r="Q7" s="67"/>
      <c r="R7" s="82"/>
      <c r="S7" s="90"/>
      <c r="T7" s="79"/>
      <c r="U7" s="79"/>
      <c r="V7" s="79"/>
      <c r="W7" s="79"/>
      <c r="X7" s="79"/>
      <c r="Y7" s="79"/>
      <c r="Z7" s="79"/>
      <c r="AA7" s="79"/>
      <c r="AB7" s="79"/>
      <c r="AC7" s="84"/>
      <c r="AD7" s="84"/>
      <c r="AE7" s="88"/>
      <c r="AF7" s="75"/>
      <c r="AG7" s="75"/>
      <c r="AH7" s="75"/>
    </row>
    <row r="8" spans="1:34" ht="15.95" customHeight="1">
      <c r="A8" s="187" t="s">
        <v>294</v>
      </c>
      <c r="B8" s="119" t="s">
        <v>295</v>
      </c>
      <c r="C8" s="375">
        <v>299701</v>
      </c>
      <c r="D8" s="375">
        <v>0</v>
      </c>
      <c r="E8" s="375">
        <v>264961</v>
      </c>
      <c r="F8" s="375">
        <v>0</v>
      </c>
      <c r="G8" s="375">
        <v>221197</v>
      </c>
      <c r="H8" s="375">
        <v>0</v>
      </c>
      <c r="I8" s="375">
        <v>200559</v>
      </c>
      <c r="J8" s="375">
        <v>210962</v>
      </c>
      <c r="K8" s="375">
        <v>130840</v>
      </c>
      <c r="L8" s="375">
        <v>196404</v>
      </c>
      <c r="M8" s="375">
        <v>0</v>
      </c>
      <c r="N8" s="376">
        <v>252489</v>
      </c>
      <c r="O8" s="383">
        <f t="shared" si="0"/>
        <v>1777113</v>
      </c>
      <c r="Q8" s="67"/>
      <c r="R8" s="82"/>
      <c r="S8" s="90"/>
      <c r="T8" s="79"/>
      <c r="U8" s="79"/>
      <c r="V8" s="79"/>
      <c r="W8" s="79"/>
      <c r="X8" s="79"/>
      <c r="Y8" s="79"/>
      <c r="Z8" s="79"/>
      <c r="AA8" s="79"/>
      <c r="AB8" s="79"/>
      <c r="AC8" s="84"/>
      <c r="AD8" s="84"/>
      <c r="AE8" s="88"/>
      <c r="AF8" s="75"/>
      <c r="AG8" s="75"/>
      <c r="AH8" s="75"/>
    </row>
    <row r="9" spans="1:34" ht="15.95" customHeight="1">
      <c r="A9" s="187" t="s">
        <v>529</v>
      </c>
      <c r="B9" s="119" t="s">
        <v>287</v>
      </c>
      <c r="C9" s="375">
        <v>0</v>
      </c>
      <c r="D9" s="375">
        <v>0</v>
      </c>
      <c r="E9" s="375">
        <v>0</v>
      </c>
      <c r="F9" s="375">
        <v>0</v>
      </c>
      <c r="G9" s="375">
        <v>0</v>
      </c>
      <c r="H9" s="375">
        <v>0</v>
      </c>
      <c r="I9" s="375">
        <v>0</v>
      </c>
      <c r="J9" s="375">
        <v>477827</v>
      </c>
      <c r="K9" s="375">
        <v>0</v>
      </c>
      <c r="L9" s="375">
        <v>947715</v>
      </c>
      <c r="M9" s="376">
        <v>500129</v>
      </c>
      <c r="N9" s="376">
        <v>923120</v>
      </c>
      <c r="O9" s="383">
        <f t="shared" si="0"/>
        <v>2848791</v>
      </c>
      <c r="Q9" s="67"/>
      <c r="R9" s="82"/>
      <c r="S9" s="90"/>
      <c r="T9" s="79"/>
      <c r="U9" s="79"/>
      <c r="V9" s="79"/>
      <c r="W9" s="79"/>
      <c r="X9" s="79"/>
      <c r="Y9" s="79"/>
      <c r="Z9" s="79"/>
      <c r="AA9" s="79"/>
      <c r="AB9" s="79"/>
      <c r="AC9" s="84"/>
      <c r="AD9" s="84"/>
      <c r="AE9" s="88"/>
      <c r="AF9" s="75"/>
      <c r="AG9" s="75"/>
      <c r="AH9" s="75"/>
    </row>
    <row r="10" spans="1:34" ht="15.95" customHeight="1">
      <c r="A10" s="187" t="s">
        <v>296</v>
      </c>
      <c r="B10" s="119" t="s">
        <v>295</v>
      </c>
      <c r="C10" s="375">
        <v>0</v>
      </c>
      <c r="D10" s="375">
        <v>502809</v>
      </c>
      <c r="E10" s="375">
        <v>0</v>
      </c>
      <c r="F10" s="375">
        <v>0</v>
      </c>
      <c r="G10" s="375">
        <v>722528</v>
      </c>
      <c r="H10" s="375">
        <v>549935</v>
      </c>
      <c r="I10" s="375">
        <v>0</v>
      </c>
      <c r="J10" s="375">
        <v>524843</v>
      </c>
      <c r="K10" s="375">
        <v>600366</v>
      </c>
      <c r="L10" s="375">
        <v>0</v>
      </c>
      <c r="M10" s="375">
        <v>0</v>
      </c>
      <c r="N10" s="375">
        <v>0</v>
      </c>
      <c r="O10" s="383">
        <f t="shared" si="0"/>
        <v>2900481</v>
      </c>
      <c r="Q10" s="67"/>
      <c r="R10" s="82"/>
      <c r="S10" s="90"/>
      <c r="T10" s="79"/>
      <c r="U10" s="79"/>
      <c r="V10" s="79"/>
      <c r="W10" s="79"/>
      <c r="X10" s="79"/>
      <c r="Y10" s="79"/>
      <c r="Z10" s="79"/>
      <c r="AA10" s="79"/>
      <c r="AB10" s="79"/>
      <c r="AC10" s="84"/>
      <c r="AD10" s="84"/>
      <c r="AE10" s="88"/>
      <c r="AF10" s="75"/>
      <c r="AG10" s="75"/>
      <c r="AH10" s="75"/>
    </row>
    <row r="11" spans="1:34" ht="15.95" customHeight="1">
      <c r="A11" s="187" t="s">
        <v>297</v>
      </c>
      <c r="B11" s="119" t="s">
        <v>287</v>
      </c>
      <c r="C11" s="375">
        <v>0</v>
      </c>
      <c r="D11" s="375">
        <v>0</v>
      </c>
      <c r="E11" s="375">
        <v>0</v>
      </c>
      <c r="F11" s="375">
        <v>0</v>
      </c>
      <c r="G11" s="375">
        <v>0</v>
      </c>
      <c r="H11" s="375">
        <v>0</v>
      </c>
      <c r="I11" s="375">
        <v>0</v>
      </c>
      <c r="J11" s="375">
        <v>0</v>
      </c>
      <c r="K11" s="375">
        <v>0</v>
      </c>
      <c r="L11" s="375">
        <v>0</v>
      </c>
      <c r="M11" s="375">
        <v>0</v>
      </c>
      <c r="N11" s="375">
        <v>0</v>
      </c>
      <c r="O11" s="383">
        <f t="shared" si="0"/>
        <v>0</v>
      </c>
      <c r="Q11" s="67"/>
      <c r="R11" s="82"/>
      <c r="S11" s="90"/>
      <c r="T11" s="79"/>
      <c r="U11" s="79"/>
      <c r="V11" s="79"/>
      <c r="W11" s="79"/>
      <c r="X11" s="79"/>
      <c r="Y11" s="79"/>
      <c r="Z11" s="79"/>
      <c r="AA11" s="79"/>
      <c r="AB11" s="79"/>
      <c r="AC11" s="84"/>
      <c r="AD11" s="84"/>
      <c r="AE11" s="88"/>
      <c r="AF11" s="75"/>
      <c r="AG11" s="75"/>
      <c r="AH11" s="75"/>
    </row>
    <row r="12" spans="1:34" ht="15.95" customHeight="1">
      <c r="A12" s="187" t="s">
        <v>298</v>
      </c>
      <c r="B12" s="119" t="s">
        <v>299</v>
      </c>
      <c r="C12" s="375">
        <v>0</v>
      </c>
      <c r="D12" s="375">
        <v>0</v>
      </c>
      <c r="E12" s="375">
        <v>0</v>
      </c>
      <c r="F12" s="375">
        <v>0</v>
      </c>
      <c r="G12" s="375">
        <v>0</v>
      </c>
      <c r="H12" s="375">
        <v>0</v>
      </c>
      <c r="I12" s="375">
        <v>0</v>
      </c>
      <c r="J12" s="375">
        <v>0</v>
      </c>
      <c r="K12" s="375">
        <v>0</v>
      </c>
      <c r="L12" s="375">
        <v>0</v>
      </c>
      <c r="M12" s="375">
        <v>0</v>
      </c>
      <c r="N12" s="375">
        <v>0</v>
      </c>
      <c r="O12" s="383">
        <f t="shared" si="0"/>
        <v>0</v>
      </c>
      <c r="Q12" s="67"/>
      <c r="R12" s="82"/>
      <c r="S12" s="90"/>
      <c r="T12" s="79"/>
      <c r="U12" s="79"/>
      <c r="V12" s="79"/>
      <c r="W12" s="79"/>
      <c r="X12" s="79"/>
      <c r="Y12" s="79"/>
      <c r="Z12" s="79"/>
      <c r="AA12" s="79"/>
      <c r="AB12" s="79"/>
      <c r="AC12" s="84"/>
      <c r="AD12" s="84"/>
      <c r="AE12" s="88"/>
      <c r="AF12" s="75"/>
      <c r="AG12" s="75"/>
      <c r="AH12" s="75"/>
    </row>
    <row r="13" spans="1:34" ht="15.95" customHeight="1">
      <c r="A13" s="187" t="s">
        <v>300</v>
      </c>
      <c r="B13" s="119" t="s">
        <v>295</v>
      </c>
      <c r="C13" s="375">
        <v>435969</v>
      </c>
      <c r="D13" s="375">
        <v>773887</v>
      </c>
      <c r="E13" s="375">
        <v>499338</v>
      </c>
      <c r="F13" s="375">
        <v>748604</v>
      </c>
      <c r="G13" s="375">
        <v>515768</v>
      </c>
      <c r="H13" s="375">
        <v>1517568</v>
      </c>
      <c r="I13" s="375">
        <v>519475</v>
      </c>
      <c r="J13" s="375">
        <v>0</v>
      </c>
      <c r="K13" s="375">
        <v>741586</v>
      </c>
      <c r="L13" s="377">
        <v>502056</v>
      </c>
      <c r="M13" s="376">
        <v>701460</v>
      </c>
      <c r="N13" s="376">
        <v>425775</v>
      </c>
      <c r="O13" s="383">
        <f t="shared" si="0"/>
        <v>7381486</v>
      </c>
      <c r="Q13" s="67"/>
      <c r="R13" s="82"/>
      <c r="S13" s="90"/>
      <c r="T13" s="79"/>
      <c r="U13" s="79"/>
      <c r="V13" s="79"/>
      <c r="W13" s="79"/>
      <c r="X13" s="79"/>
      <c r="Y13" s="79"/>
      <c r="Z13" s="79"/>
      <c r="AA13" s="79"/>
      <c r="AB13" s="79"/>
      <c r="AC13" s="84"/>
      <c r="AD13" s="84"/>
      <c r="AE13" s="88"/>
      <c r="AF13" s="75"/>
      <c r="AG13" s="75"/>
      <c r="AH13" s="75"/>
    </row>
    <row r="14" spans="1:34" ht="15.95" customHeight="1">
      <c r="A14" s="187" t="s">
        <v>381</v>
      </c>
      <c r="B14" s="119" t="s">
        <v>382</v>
      </c>
      <c r="C14" s="375">
        <v>0</v>
      </c>
      <c r="D14" s="375">
        <v>0</v>
      </c>
      <c r="E14" s="375">
        <v>0</v>
      </c>
      <c r="F14" s="375">
        <v>0</v>
      </c>
      <c r="G14" s="375">
        <v>0</v>
      </c>
      <c r="H14" s="375">
        <v>0</v>
      </c>
      <c r="I14" s="375">
        <v>0</v>
      </c>
      <c r="J14" s="375">
        <v>0</v>
      </c>
      <c r="K14" s="375">
        <v>0</v>
      </c>
      <c r="L14" s="375">
        <v>0</v>
      </c>
      <c r="M14" s="375">
        <v>0</v>
      </c>
      <c r="N14" s="375">
        <v>0</v>
      </c>
      <c r="O14" s="383">
        <f t="shared" si="0"/>
        <v>0</v>
      </c>
      <c r="Q14" s="67"/>
      <c r="R14" s="82"/>
      <c r="S14" s="90"/>
      <c r="T14" s="79"/>
      <c r="U14" s="79"/>
      <c r="V14" s="79"/>
      <c r="W14" s="79"/>
      <c r="X14" s="79"/>
      <c r="Y14" s="79"/>
      <c r="Z14" s="79"/>
      <c r="AA14" s="79"/>
      <c r="AB14" s="79"/>
      <c r="AC14" s="84"/>
      <c r="AD14" s="84"/>
      <c r="AE14" s="88"/>
      <c r="AF14" s="75"/>
      <c r="AG14" s="75"/>
      <c r="AH14" s="75"/>
    </row>
    <row r="15" spans="1:34" ht="15.95" customHeight="1">
      <c r="A15" s="187" t="s">
        <v>301</v>
      </c>
      <c r="B15" s="119" t="s">
        <v>302</v>
      </c>
      <c r="C15" s="375">
        <v>0</v>
      </c>
      <c r="D15" s="375">
        <v>0</v>
      </c>
      <c r="E15" s="375">
        <v>0</v>
      </c>
      <c r="F15" s="375">
        <v>0</v>
      </c>
      <c r="G15" s="375">
        <v>0</v>
      </c>
      <c r="H15" s="375">
        <v>0</v>
      </c>
      <c r="I15" s="375">
        <v>0</v>
      </c>
      <c r="J15" s="375">
        <v>0</v>
      </c>
      <c r="K15" s="375">
        <v>0</v>
      </c>
      <c r="L15" s="375">
        <v>0</v>
      </c>
      <c r="M15" s="375">
        <v>0</v>
      </c>
      <c r="N15" s="375">
        <v>0</v>
      </c>
      <c r="O15" s="383">
        <f t="shared" si="0"/>
        <v>0</v>
      </c>
      <c r="Q15" s="67"/>
      <c r="R15" s="82"/>
      <c r="S15" s="90"/>
      <c r="T15" s="79"/>
      <c r="U15" s="79"/>
      <c r="V15" s="79"/>
      <c r="W15" s="79"/>
      <c r="X15" s="79"/>
      <c r="Y15" s="79"/>
      <c r="Z15" s="79"/>
      <c r="AA15" s="79"/>
      <c r="AB15" s="79"/>
      <c r="AC15" s="84"/>
      <c r="AD15" s="84"/>
      <c r="AE15" s="88"/>
      <c r="AF15" s="75"/>
      <c r="AG15" s="75"/>
      <c r="AH15" s="75"/>
    </row>
    <row r="16" spans="1:34" ht="15.95" customHeight="1">
      <c r="A16" s="187" t="s">
        <v>301</v>
      </c>
      <c r="B16" s="355" t="s">
        <v>370</v>
      </c>
      <c r="C16" s="375">
        <v>0</v>
      </c>
      <c r="D16" s="375">
        <v>0</v>
      </c>
      <c r="E16" s="375">
        <v>0</v>
      </c>
      <c r="F16" s="375">
        <v>0</v>
      </c>
      <c r="G16" s="375">
        <v>0</v>
      </c>
      <c r="H16" s="375">
        <v>0</v>
      </c>
      <c r="I16" s="375">
        <v>0</v>
      </c>
      <c r="J16" s="375">
        <v>0</v>
      </c>
      <c r="K16" s="375">
        <v>0</v>
      </c>
      <c r="L16" s="375">
        <v>0</v>
      </c>
      <c r="M16" s="375">
        <v>0</v>
      </c>
      <c r="N16" s="375">
        <v>0</v>
      </c>
      <c r="O16" s="383">
        <f t="shared" si="0"/>
        <v>0</v>
      </c>
      <c r="Q16" s="67"/>
      <c r="R16" s="82"/>
      <c r="S16" s="90"/>
      <c r="T16" s="79"/>
      <c r="U16" s="79"/>
      <c r="V16" s="79"/>
      <c r="W16" s="79"/>
      <c r="X16" s="79"/>
      <c r="Y16" s="79"/>
      <c r="Z16" s="79"/>
      <c r="AA16" s="79"/>
      <c r="AB16" s="79"/>
      <c r="AC16" s="84"/>
      <c r="AD16" s="84"/>
      <c r="AE16" s="88"/>
      <c r="AF16" s="75"/>
      <c r="AG16" s="75"/>
      <c r="AH16" s="75"/>
    </row>
    <row r="17" spans="1:34" ht="15.95" customHeight="1">
      <c r="A17" s="187" t="s">
        <v>303</v>
      </c>
      <c r="B17" s="119" t="s">
        <v>287</v>
      </c>
      <c r="C17" s="375">
        <v>0</v>
      </c>
      <c r="D17" s="375">
        <v>0</v>
      </c>
      <c r="E17" s="375">
        <v>0</v>
      </c>
      <c r="F17" s="375">
        <v>0</v>
      </c>
      <c r="G17" s="375">
        <v>0</v>
      </c>
      <c r="H17" s="375">
        <v>0</v>
      </c>
      <c r="I17" s="375">
        <v>0</v>
      </c>
      <c r="J17" s="375">
        <v>0</v>
      </c>
      <c r="K17" s="375">
        <v>0</v>
      </c>
      <c r="L17" s="375">
        <v>0</v>
      </c>
      <c r="M17" s="375">
        <v>0</v>
      </c>
      <c r="N17" s="375">
        <v>0</v>
      </c>
      <c r="O17" s="383">
        <f t="shared" si="0"/>
        <v>0</v>
      </c>
      <c r="Q17" s="68"/>
      <c r="R17" s="82"/>
      <c r="S17" s="79"/>
      <c r="T17" s="79"/>
      <c r="U17" s="79"/>
      <c r="V17" s="79"/>
      <c r="W17" s="79"/>
      <c r="X17" s="79"/>
      <c r="Y17" s="79"/>
      <c r="Z17" s="79"/>
      <c r="AA17" s="79"/>
      <c r="AB17" s="79"/>
      <c r="AC17" s="84"/>
      <c r="AD17" s="84"/>
      <c r="AE17" s="88"/>
      <c r="AF17" s="75"/>
      <c r="AG17" s="75"/>
      <c r="AH17" s="75"/>
    </row>
    <row r="18" spans="1:34" ht="15.95" customHeight="1">
      <c r="A18" s="187" t="s">
        <v>304</v>
      </c>
      <c r="B18" s="119" t="s">
        <v>305</v>
      </c>
      <c r="C18" s="375">
        <v>0</v>
      </c>
      <c r="D18" s="375">
        <v>0</v>
      </c>
      <c r="E18" s="375">
        <v>0</v>
      </c>
      <c r="F18" s="375">
        <v>0</v>
      </c>
      <c r="G18" s="375">
        <v>0</v>
      </c>
      <c r="H18" s="375">
        <v>0</v>
      </c>
      <c r="I18" s="375">
        <v>0</v>
      </c>
      <c r="J18" s="375">
        <v>0</v>
      </c>
      <c r="K18" s="375">
        <v>0</v>
      </c>
      <c r="L18" s="375">
        <v>0</v>
      </c>
      <c r="M18" s="375">
        <v>0</v>
      </c>
      <c r="N18" s="375">
        <v>0</v>
      </c>
      <c r="O18" s="383">
        <f t="shared" si="0"/>
        <v>0</v>
      </c>
      <c r="Q18" s="69"/>
      <c r="R18" s="82"/>
      <c r="S18" s="79"/>
      <c r="T18" s="79"/>
      <c r="U18" s="79"/>
      <c r="V18" s="79"/>
      <c r="W18" s="79"/>
      <c r="X18" s="79"/>
      <c r="Y18" s="79"/>
      <c r="Z18" s="79"/>
      <c r="AA18" s="79"/>
      <c r="AB18" s="79"/>
      <c r="AC18" s="84"/>
      <c r="AD18" s="84"/>
      <c r="AE18" s="88"/>
      <c r="AF18" s="75"/>
      <c r="AG18" s="75"/>
      <c r="AH18" s="75"/>
    </row>
    <row r="19" spans="1:34" ht="15.95" customHeight="1">
      <c r="A19" s="354" t="s">
        <v>306</v>
      </c>
      <c r="B19" s="119" t="s">
        <v>307</v>
      </c>
      <c r="C19" s="375">
        <v>0</v>
      </c>
      <c r="D19" s="375">
        <v>0</v>
      </c>
      <c r="E19" s="375">
        <v>0</v>
      </c>
      <c r="F19" s="375">
        <v>0</v>
      </c>
      <c r="G19" s="375">
        <v>0</v>
      </c>
      <c r="H19" s="375">
        <v>0</v>
      </c>
      <c r="I19" s="375">
        <v>0</v>
      </c>
      <c r="J19" s="375">
        <v>0</v>
      </c>
      <c r="K19" s="375">
        <v>0</v>
      </c>
      <c r="L19" s="375">
        <v>0</v>
      </c>
      <c r="M19" s="375">
        <v>0</v>
      </c>
      <c r="N19" s="375">
        <v>0</v>
      </c>
      <c r="O19" s="383">
        <f t="shared" si="0"/>
        <v>0</v>
      </c>
      <c r="Q19" s="70"/>
      <c r="R19" s="82"/>
      <c r="S19" s="79"/>
      <c r="T19" s="79"/>
      <c r="U19" s="79"/>
      <c r="V19" s="79"/>
      <c r="W19" s="79"/>
      <c r="X19" s="79"/>
      <c r="Y19" s="79"/>
      <c r="Z19" s="79"/>
      <c r="AA19" s="79"/>
      <c r="AB19" s="79"/>
      <c r="AC19" s="84"/>
      <c r="AD19" s="84"/>
      <c r="AE19" s="88"/>
      <c r="AF19" s="75"/>
      <c r="AG19" s="75"/>
      <c r="AH19" s="75"/>
    </row>
    <row r="20" spans="1:34" ht="15.95" customHeight="1">
      <c r="A20" s="187" t="s">
        <v>308</v>
      </c>
      <c r="B20" s="119" t="s">
        <v>305</v>
      </c>
      <c r="C20" s="375">
        <v>0</v>
      </c>
      <c r="D20" s="375">
        <v>1437406</v>
      </c>
      <c r="E20" s="375">
        <v>1440433</v>
      </c>
      <c r="F20" s="375">
        <v>1442614</v>
      </c>
      <c r="G20" s="375">
        <v>1439697</v>
      </c>
      <c r="H20" s="375">
        <v>0</v>
      </c>
      <c r="I20" s="375">
        <v>2158110</v>
      </c>
      <c r="J20" s="375">
        <v>717259</v>
      </c>
      <c r="K20" s="375">
        <v>0</v>
      </c>
      <c r="L20" s="375">
        <v>0</v>
      </c>
      <c r="M20" s="375">
        <v>0</v>
      </c>
      <c r="N20" s="375">
        <v>0</v>
      </c>
      <c r="O20" s="383">
        <f t="shared" si="0"/>
        <v>8635519</v>
      </c>
      <c r="Q20" s="71"/>
      <c r="R20" s="82"/>
      <c r="S20" s="79"/>
      <c r="T20" s="79"/>
      <c r="U20" s="79"/>
      <c r="V20" s="79"/>
      <c r="W20" s="79"/>
      <c r="X20" s="79"/>
      <c r="Y20" s="79"/>
      <c r="Z20" s="79"/>
      <c r="AA20" s="79"/>
      <c r="AB20" s="79"/>
      <c r="AC20" s="84"/>
      <c r="AD20" s="84"/>
      <c r="AE20" s="88"/>
      <c r="AF20" s="75"/>
      <c r="AG20" s="75"/>
      <c r="AH20" s="75"/>
    </row>
    <row r="21" spans="1:34" ht="15.95" customHeight="1">
      <c r="A21" s="187" t="s">
        <v>375</v>
      </c>
      <c r="B21" s="119" t="s">
        <v>295</v>
      </c>
      <c r="C21" s="375">
        <v>0</v>
      </c>
      <c r="D21" s="375">
        <v>0</v>
      </c>
      <c r="E21" s="375">
        <v>0</v>
      </c>
      <c r="F21" s="375">
        <v>0</v>
      </c>
      <c r="G21" s="375">
        <v>0</v>
      </c>
      <c r="H21" s="375">
        <v>0</v>
      </c>
      <c r="I21" s="375">
        <v>0</v>
      </c>
      <c r="J21" s="375">
        <v>0</v>
      </c>
      <c r="K21" s="375">
        <v>0</v>
      </c>
      <c r="L21" s="375">
        <v>0</v>
      </c>
      <c r="M21" s="375">
        <v>0</v>
      </c>
      <c r="N21" s="375">
        <v>776263</v>
      </c>
      <c r="O21" s="383">
        <f t="shared" si="0"/>
        <v>776263</v>
      </c>
      <c r="Q21" s="71"/>
      <c r="R21" s="82"/>
      <c r="S21" s="79"/>
      <c r="T21" s="79"/>
      <c r="U21" s="79"/>
      <c r="V21" s="79"/>
      <c r="W21" s="79"/>
      <c r="X21" s="79"/>
      <c r="Y21" s="79"/>
      <c r="Z21" s="79"/>
      <c r="AA21" s="79"/>
      <c r="AB21" s="79"/>
      <c r="AC21" s="84"/>
      <c r="AD21" s="84"/>
      <c r="AE21" s="88"/>
      <c r="AF21" s="75"/>
      <c r="AG21" s="75"/>
      <c r="AH21" s="75"/>
    </row>
    <row r="22" spans="1:34" ht="15.95" customHeight="1">
      <c r="A22" s="187" t="s">
        <v>375</v>
      </c>
      <c r="B22" s="119" t="s">
        <v>305</v>
      </c>
      <c r="C22" s="375">
        <v>0</v>
      </c>
      <c r="D22" s="375">
        <v>0</v>
      </c>
      <c r="E22" s="375">
        <v>780376</v>
      </c>
      <c r="F22" s="375">
        <v>780438</v>
      </c>
      <c r="G22" s="375">
        <v>0</v>
      </c>
      <c r="H22" s="375">
        <v>755605</v>
      </c>
      <c r="I22" s="375">
        <v>732940</v>
      </c>
      <c r="J22" s="375">
        <v>1513981</v>
      </c>
      <c r="K22" s="376">
        <v>786338</v>
      </c>
      <c r="L22" s="375">
        <v>786592</v>
      </c>
      <c r="M22" s="376">
        <v>1537964</v>
      </c>
      <c r="N22" s="376">
        <v>778859</v>
      </c>
      <c r="O22" s="383">
        <f t="shared" si="0"/>
        <v>8453093</v>
      </c>
      <c r="Q22" s="71"/>
      <c r="R22" s="82"/>
      <c r="S22" s="79"/>
      <c r="T22" s="79"/>
      <c r="U22" s="79"/>
      <c r="V22" s="79"/>
      <c r="W22" s="79"/>
      <c r="X22" s="79"/>
      <c r="Y22" s="79"/>
      <c r="Z22" s="79"/>
      <c r="AA22" s="79"/>
      <c r="AB22" s="79"/>
      <c r="AC22" s="84"/>
      <c r="AD22" s="84"/>
      <c r="AE22" s="88"/>
      <c r="AF22" s="75"/>
      <c r="AG22" s="75"/>
      <c r="AH22" s="75"/>
    </row>
    <row r="23" spans="1:34" ht="15.95" customHeight="1">
      <c r="A23" s="187" t="s">
        <v>377</v>
      </c>
      <c r="B23" s="119" t="s">
        <v>378</v>
      </c>
      <c r="C23" s="375">
        <v>1479805</v>
      </c>
      <c r="D23" s="375">
        <v>751326</v>
      </c>
      <c r="E23" s="375">
        <v>780220</v>
      </c>
      <c r="F23" s="375">
        <v>0</v>
      </c>
      <c r="G23" s="375">
        <v>0</v>
      </c>
      <c r="H23" s="375">
        <v>0</v>
      </c>
      <c r="I23" s="378">
        <v>0</v>
      </c>
      <c r="J23" s="376">
        <v>0</v>
      </c>
      <c r="K23" s="376">
        <v>0</v>
      </c>
      <c r="L23" s="375">
        <v>0</v>
      </c>
      <c r="M23" s="375">
        <v>0</v>
      </c>
      <c r="N23" s="375">
        <v>0</v>
      </c>
      <c r="O23" s="383">
        <f t="shared" si="0"/>
        <v>3011351</v>
      </c>
      <c r="Q23" s="71"/>
      <c r="R23" s="82"/>
      <c r="S23" s="79"/>
      <c r="T23" s="79"/>
      <c r="U23" s="79"/>
      <c r="V23" s="79"/>
      <c r="W23" s="79"/>
      <c r="X23" s="79"/>
      <c r="Y23" s="79"/>
      <c r="Z23" s="79"/>
      <c r="AA23" s="79"/>
      <c r="AB23" s="79"/>
      <c r="AC23" s="84"/>
      <c r="AD23" s="84"/>
      <c r="AE23" s="88"/>
      <c r="AF23" s="75"/>
      <c r="AG23" s="75"/>
      <c r="AH23" s="75"/>
    </row>
    <row r="24" spans="1:34" ht="15.95" customHeight="1">
      <c r="A24" s="187" t="s">
        <v>309</v>
      </c>
      <c r="B24" s="119" t="s">
        <v>291</v>
      </c>
      <c r="C24" s="375">
        <v>0</v>
      </c>
      <c r="D24" s="375">
        <v>0</v>
      </c>
      <c r="E24" s="375">
        <v>0</v>
      </c>
      <c r="F24" s="375">
        <v>0</v>
      </c>
      <c r="G24" s="375">
        <v>0</v>
      </c>
      <c r="H24" s="375">
        <v>0</v>
      </c>
      <c r="I24" s="375">
        <v>0</v>
      </c>
      <c r="J24" s="376">
        <v>0</v>
      </c>
      <c r="K24" s="376">
        <v>0</v>
      </c>
      <c r="L24" s="375">
        <v>0</v>
      </c>
      <c r="M24" s="376">
        <v>1001137</v>
      </c>
      <c r="N24" s="375">
        <v>0</v>
      </c>
      <c r="O24" s="383">
        <f t="shared" si="0"/>
        <v>1001137</v>
      </c>
      <c r="Q24" s="72"/>
      <c r="R24" s="82"/>
      <c r="S24" s="81"/>
      <c r="T24" s="79"/>
      <c r="U24" s="79"/>
      <c r="V24" s="79"/>
      <c r="W24" s="79"/>
      <c r="X24" s="79"/>
      <c r="Y24" s="79"/>
      <c r="Z24" s="79"/>
      <c r="AA24" s="79"/>
      <c r="AB24" s="79"/>
      <c r="AC24" s="84"/>
      <c r="AD24" s="84"/>
      <c r="AE24" s="88"/>
      <c r="AF24" s="75"/>
      <c r="AG24" s="75"/>
      <c r="AH24" s="75"/>
    </row>
    <row r="25" spans="1:34" ht="15.95" customHeight="1">
      <c r="A25" s="187" t="s">
        <v>310</v>
      </c>
      <c r="B25" s="119" t="s">
        <v>311</v>
      </c>
      <c r="C25" s="375">
        <v>28481</v>
      </c>
      <c r="D25" s="378">
        <v>28670</v>
      </c>
      <c r="E25" s="378">
        <v>0</v>
      </c>
      <c r="F25" s="375">
        <v>28986</v>
      </c>
      <c r="G25" s="375">
        <v>29024</v>
      </c>
      <c r="H25" s="375">
        <v>0</v>
      </c>
      <c r="I25" s="378">
        <v>29000</v>
      </c>
      <c r="J25" s="376">
        <v>0</v>
      </c>
      <c r="K25" s="375">
        <v>27743</v>
      </c>
      <c r="L25" s="375">
        <v>57020</v>
      </c>
      <c r="M25" s="375">
        <v>0</v>
      </c>
      <c r="N25" s="375">
        <v>0</v>
      </c>
      <c r="O25" s="383">
        <f t="shared" si="0"/>
        <v>228924</v>
      </c>
      <c r="Q25" s="73"/>
      <c r="R25" s="82"/>
      <c r="S25" s="79"/>
      <c r="T25" s="79"/>
      <c r="U25" s="79"/>
      <c r="V25" s="79"/>
      <c r="W25" s="85"/>
      <c r="X25" s="79"/>
      <c r="Y25" s="79"/>
      <c r="Z25" s="85"/>
      <c r="AA25" s="79"/>
      <c r="AB25" s="79"/>
      <c r="AC25" s="84"/>
      <c r="AD25" s="84"/>
      <c r="AE25" s="88"/>
      <c r="AF25" s="75"/>
      <c r="AG25" s="75"/>
      <c r="AH25" s="75"/>
    </row>
    <row r="26" spans="1:34" ht="15.95" customHeight="1" thickBot="1">
      <c r="A26" s="466" t="s">
        <v>14</v>
      </c>
      <c r="B26" s="467"/>
      <c r="C26" s="379">
        <f>SUM(C3:C25)</f>
        <v>2243956</v>
      </c>
      <c r="D26" s="379">
        <f>SUM(D3:D25)</f>
        <v>3494098</v>
      </c>
      <c r="E26" s="379">
        <f t="shared" ref="E26:J26" si="1">SUM(E3:E25)</f>
        <v>3765328</v>
      </c>
      <c r="F26" s="379">
        <f t="shared" si="1"/>
        <v>3000642</v>
      </c>
      <c r="G26" s="379">
        <f t="shared" si="1"/>
        <v>2928214</v>
      </c>
      <c r="H26" s="379">
        <f t="shared" si="1"/>
        <v>2823108</v>
      </c>
      <c r="I26" s="379">
        <f t="shared" si="1"/>
        <v>3640084</v>
      </c>
      <c r="J26" s="379">
        <f t="shared" si="1"/>
        <v>3444872</v>
      </c>
      <c r="K26" s="379">
        <f>SUM(K3:K25)</f>
        <v>2286873</v>
      </c>
      <c r="L26" s="380">
        <f>SUM(L3:L25)</f>
        <v>2489787</v>
      </c>
      <c r="M26" s="380">
        <f t="shared" ref="M26:N26" si="2">SUM(M3:M25)</f>
        <v>3740690</v>
      </c>
      <c r="N26" s="380">
        <f t="shared" si="2"/>
        <v>3156506</v>
      </c>
      <c r="O26" s="384">
        <f>SUM(O3:O25)</f>
        <v>37014158</v>
      </c>
      <c r="Q26" s="75"/>
      <c r="R26" s="82"/>
      <c r="S26" s="79"/>
      <c r="T26" s="79"/>
      <c r="U26" s="79"/>
      <c r="V26" s="85"/>
      <c r="W26" s="85"/>
      <c r="X26" s="85"/>
      <c r="Y26" s="79"/>
      <c r="Z26" s="79"/>
      <c r="AA26" s="79"/>
      <c r="AB26" s="79"/>
      <c r="AC26" s="84"/>
      <c r="AD26" s="84"/>
      <c r="AE26" s="88"/>
      <c r="AF26" s="75"/>
      <c r="AG26" s="75"/>
      <c r="AH26" s="75"/>
    </row>
    <row r="27" spans="1:34" ht="9.75" customHeight="1" thickBot="1">
      <c r="A27" s="341"/>
      <c r="B27" s="341"/>
      <c r="C27" s="341"/>
      <c r="D27" s="341"/>
      <c r="E27" s="341"/>
      <c r="F27" s="341"/>
      <c r="G27" s="341"/>
      <c r="H27" s="341"/>
      <c r="I27" s="342"/>
      <c r="J27" s="341"/>
      <c r="K27" s="341"/>
      <c r="L27" s="341"/>
      <c r="M27" s="343"/>
      <c r="N27" s="341"/>
      <c r="O27" s="341"/>
      <c r="Q27" s="75"/>
      <c r="R27" s="82"/>
      <c r="S27" s="79"/>
      <c r="T27" s="79"/>
      <c r="U27" s="79"/>
      <c r="V27" s="79"/>
      <c r="W27" s="79"/>
      <c r="X27" s="79"/>
      <c r="Y27" s="79"/>
      <c r="Z27" s="79"/>
      <c r="AA27" s="79"/>
      <c r="AB27" s="79"/>
      <c r="AC27" s="84"/>
      <c r="AD27" s="84"/>
      <c r="AE27" s="88"/>
      <c r="AF27" s="75"/>
      <c r="AG27" s="75"/>
      <c r="AH27" s="75"/>
    </row>
    <row r="28" spans="1:34" ht="18" customHeight="1">
      <c r="A28" s="458" t="s">
        <v>400</v>
      </c>
      <c r="B28" s="444"/>
      <c r="C28" s="459"/>
      <c r="D28" s="459"/>
      <c r="E28" s="459"/>
      <c r="F28" s="459"/>
      <c r="G28" s="459"/>
      <c r="H28" s="459"/>
      <c r="I28" s="459"/>
      <c r="J28" s="459"/>
      <c r="K28" s="459"/>
      <c r="L28" s="459"/>
      <c r="M28" s="459"/>
      <c r="N28" s="459"/>
      <c r="O28" s="460"/>
      <c r="P28" s="63"/>
      <c r="Q28" s="89"/>
      <c r="R28" s="87"/>
      <c r="S28" s="81"/>
      <c r="T28" s="81"/>
      <c r="U28" s="81"/>
      <c r="V28" s="81"/>
      <c r="W28" s="81"/>
      <c r="X28" s="81"/>
      <c r="Y28" s="81"/>
      <c r="Z28" s="81"/>
      <c r="AA28" s="81"/>
      <c r="AB28" s="81"/>
      <c r="AC28" s="81"/>
      <c r="AD28" s="81"/>
      <c r="AE28" s="81"/>
      <c r="AF28" s="75"/>
      <c r="AG28" s="75"/>
      <c r="AH28" s="75"/>
    </row>
    <row r="29" spans="1:34" ht="17.100000000000001" customHeight="1">
      <c r="A29" s="468" t="s">
        <v>282</v>
      </c>
      <c r="B29" s="469"/>
      <c r="C29" s="113">
        <v>42377</v>
      </c>
      <c r="D29" s="113">
        <v>42408</v>
      </c>
      <c r="E29" s="113">
        <v>42437</v>
      </c>
      <c r="F29" s="113">
        <v>42468</v>
      </c>
      <c r="G29" s="113">
        <v>42498</v>
      </c>
      <c r="H29" s="113">
        <v>42529</v>
      </c>
      <c r="I29" s="113">
        <v>42559</v>
      </c>
      <c r="J29" s="113">
        <v>42590</v>
      </c>
      <c r="K29" s="113">
        <v>42621</v>
      </c>
      <c r="L29" s="113">
        <v>42651</v>
      </c>
      <c r="M29" s="113">
        <v>42682</v>
      </c>
      <c r="N29" s="113">
        <v>42712</v>
      </c>
      <c r="O29" s="177" t="s">
        <v>14</v>
      </c>
      <c r="P29" s="56"/>
      <c r="Q29" s="89"/>
      <c r="R29" s="82"/>
      <c r="S29" s="83"/>
      <c r="T29" s="83"/>
      <c r="U29" s="83"/>
      <c r="V29" s="83"/>
      <c r="W29" s="83"/>
      <c r="X29" s="83"/>
      <c r="Y29" s="83"/>
      <c r="Z29" s="83"/>
      <c r="AA29" s="83"/>
      <c r="AB29" s="83"/>
      <c r="AC29" s="83"/>
      <c r="AD29" s="83"/>
      <c r="AE29" s="1"/>
      <c r="AF29" s="75"/>
    </row>
    <row r="30" spans="1:34" ht="17.100000000000001" customHeight="1">
      <c r="A30" s="470" t="s">
        <v>312</v>
      </c>
      <c r="B30" s="471"/>
      <c r="C30" s="375">
        <v>759823</v>
      </c>
      <c r="D30" s="375">
        <v>760514</v>
      </c>
      <c r="E30" s="375">
        <v>760722</v>
      </c>
      <c r="F30" s="375">
        <v>380336</v>
      </c>
      <c r="G30" s="375">
        <v>760545</v>
      </c>
      <c r="H30" s="375">
        <v>760058</v>
      </c>
      <c r="I30" s="375">
        <v>380173</v>
      </c>
      <c r="J30" s="375">
        <v>380353</v>
      </c>
      <c r="K30" s="375">
        <v>759036</v>
      </c>
      <c r="L30" s="375">
        <v>761301</v>
      </c>
      <c r="M30" s="375">
        <v>380557</v>
      </c>
      <c r="N30" s="375">
        <v>1137238</v>
      </c>
      <c r="O30" s="385">
        <f>SUM(C30:N30)</f>
        <v>7980656</v>
      </c>
      <c r="P30" s="57"/>
      <c r="Q30" s="89"/>
      <c r="R30" s="82"/>
      <c r="S30" s="79"/>
      <c r="T30" s="79"/>
      <c r="U30" s="79"/>
      <c r="V30" s="79"/>
      <c r="W30" s="79"/>
      <c r="X30" s="79"/>
      <c r="Y30" s="79"/>
      <c r="Z30" s="79"/>
      <c r="AA30" s="79"/>
      <c r="AB30" s="79"/>
      <c r="AC30" s="79"/>
      <c r="AD30" s="84"/>
      <c r="AE30" s="1"/>
      <c r="AF30" s="75"/>
    </row>
    <row r="31" spans="1:34" ht="17.100000000000001" customHeight="1">
      <c r="A31" s="470" t="s">
        <v>313</v>
      </c>
      <c r="B31" s="471"/>
      <c r="C31" s="375">
        <v>360511</v>
      </c>
      <c r="D31" s="375">
        <v>0</v>
      </c>
      <c r="E31" s="375">
        <v>0</v>
      </c>
      <c r="F31" s="375">
        <v>720735</v>
      </c>
      <c r="G31" s="375">
        <v>0</v>
      </c>
      <c r="H31" s="375">
        <v>0</v>
      </c>
      <c r="I31" s="375">
        <v>360373</v>
      </c>
      <c r="J31" s="375">
        <v>0</v>
      </c>
      <c r="K31" s="375">
        <v>0</v>
      </c>
      <c r="L31" s="375">
        <v>507824</v>
      </c>
      <c r="M31" s="375">
        <v>361387</v>
      </c>
      <c r="N31" s="151">
        <v>0</v>
      </c>
      <c r="O31" s="385">
        <f>SUM(C31:N31)</f>
        <v>2310830</v>
      </c>
      <c r="P31" s="56"/>
      <c r="Q31" s="89"/>
      <c r="R31" s="82"/>
      <c r="S31" s="90"/>
      <c r="T31" s="79"/>
      <c r="U31" s="79"/>
      <c r="V31" s="79"/>
      <c r="W31" s="79"/>
      <c r="X31" s="79"/>
      <c r="Y31" s="79"/>
      <c r="Z31" s="79"/>
      <c r="AA31" s="79"/>
      <c r="AB31" s="79"/>
      <c r="AC31" s="84"/>
      <c r="AD31" s="84"/>
      <c r="AE31" s="1"/>
      <c r="AF31" s="75"/>
    </row>
    <row r="32" spans="1:34" ht="17.100000000000001" customHeight="1" thickBot="1">
      <c r="A32" s="464" t="s">
        <v>14</v>
      </c>
      <c r="B32" s="465"/>
      <c r="C32" s="381">
        <f t="shared" ref="C32:N32" si="3">SUM(C30:C31)</f>
        <v>1120334</v>
      </c>
      <c r="D32" s="381">
        <f>SUM(D30:D31)</f>
        <v>760514</v>
      </c>
      <c r="E32" s="381">
        <f>SUM(E30:E31)</f>
        <v>760722</v>
      </c>
      <c r="F32" s="381">
        <f>SUM(F30:F31)</f>
        <v>1101071</v>
      </c>
      <c r="G32" s="381">
        <f t="shared" si="3"/>
        <v>760545</v>
      </c>
      <c r="H32" s="381">
        <f t="shared" si="3"/>
        <v>760058</v>
      </c>
      <c r="I32" s="381">
        <f>SUM(I30:I31)</f>
        <v>740546</v>
      </c>
      <c r="J32" s="382">
        <f t="shared" si="3"/>
        <v>380353</v>
      </c>
      <c r="K32" s="381">
        <f t="shared" si="3"/>
        <v>759036</v>
      </c>
      <c r="L32" s="381">
        <f t="shared" si="3"/>
        <v>1269125</v>
      </c>
      <c r="M32" s="381">
        <f t="shared" si="3"/>
        <v>741944</v>
      </c>
      <c r="N32" s="381">
        <f t="shared" si="3"/>
        <v>1137238</v>
      </c>
      <c r="O32" s="386">
        <f>SUM(O30:O31)</f>
        <v>10291486</v>
      </c>
      <c r="P32" s="56"/>
      <c r="Q32" s="75"/>
      <c r="R32" s="87"/>
      <c r="S32" s="81"/>
      <c r="T32" s="81"/>
      <c r="U32" s="81"/>
      <c r="V32" s="81"/>
      <c r="W32" s="81"/>
      <c r="X32" s="81"/>
      <c r="Y32" s="81"/>
      <c r="Z32" s="81"/>
      <c r="AA32" s="81"/>
      <c r="AB32" s="81"/>
      <c r="AC32" s="81"/>
      <c r="AD32" s="81"/>
      <c r="AE32" s="1"/>
      <c r="AF32" s="75"/>
    </row>
    <row r="33" spans="1:32">
      <c r="A33" s="64"/>
      <c r="B33" s="64"/>
      <c r="C33" s="91"/>
      <c r="D33" s="1"/>
      <c r="E33" s="91"/>
      <c r="F33" s="91"/>
      <c r="G33" s="91"/>
      <c r="H33" s="91"/>
      <c r="I33" s="91"/>
      <c r="Q33" s="75"/>
      <c r="R33" s="82"/>
      <c r="S33" s="79"/>
      <c r="T33" s="79"/>
      <c r="U33" s="79"/>
      <c r="V33" s="79"/>
      <c r="W33" s="79"/>
      <c r="X33" s="79"/>
      <c r="Y33" s="79"/>
      <c r="Z33" s="79"/>
      <c r="AA33" s="79"/>
      <c r="AB33" s="79"/>
      <c r="AC33" s="84"/>
      <c r="AD33" s="84"/>
      <c r="AE33" s="1"/>
      <c r="AF33" s="75"/>
    </row>
    <row r="34" spans="1:32">
      <c r="C34" s="91"/>
      <c r="D34" s="91"/>
      <c r="F34" s="249"/>
      <c r="G34" s="249"/>
      <c r="H34" s="249"/>
      <c r="I34" s="249"/>
      <c r="M34" s="53"/>
      <c r="Q34" s="75"/>
      <c r="R34" s="82"/>
      <c r="S34" s="81"/>
      <c r="T34" s="79"/>
      <c r="U34" s="79"/>
      <c r="V34" s="79"/>
      <c r="W34" s="79"/>
      <c r="X34" s="79"/>
      <c r="Y34" s="79"/>
      <c r="Z34" s="79"/>
      <c r="AA34" s="79"/>
      <c r="AB34" s="79"/>
      <c r="AC34" s="84"/>
      <c r="AD34" s="84"/>
      <c r="AE34" s="1"/>
      <c r="AF34" s="75"/>
    </row>
    <row r="35" spans="1:32">
      <c r="C35" s="200"/>
      <c r="D35" s="200"/>
      <c r="E35" s="200"/>
      <c r="F35" s="200"/>
      <c r="G35" s="200"/>
      <c r="H35" s="200"/>
      <c r="I35" s="200"/>
      <c r="J35" s="200"/>
      <c r="M35" s="53"/>
      <c r="Q35" s="75"/>
      <c r="R35" s="82"/>
      <c r="S35" s="79"/>
      <c r="T35" s="79"/>
      <c r="U35" s="79"/>
      <c r="V35" s="79"/>
      <c r="W35" s="85"/>
      <c r="X35" s="79"/>
      <c r="Y35" s="79"/>
      <c r="Z35" s="85"/>
      <c r="AA35" s="79"/>
      <c r="AB35" s="79"/>
      <c r="AC35" s="84"/>
      <c r="AD35" s="84"/>
      <c r="AE35" s="1"/>
      <c r="AF35" s="75"/>
    </row>
    <row r="36" spans="1:32">
      <c r="C36" s="91"/>
      <c r="D36" s="91"/>
      <c r="E36" s="91"/>
      <c r="F36" s="91"/>
      <c r="G36" s="91"/>
      <c r="H36" s="91"/>
      <c r="I36" s="91"/>
      <c r="M36" s="53"/>
      <c r="R36" s="82"/>
      <c r="S36" s="79"/>
      <c r="T36" s="79"/>
      <c r="U36" s="79"/>
      <c r="V36" s="85"/>
      <c r="W36" s="85"/>
      <c r="X36" s="85"/>
      <c r="Y36" s="79"/>
      <c r="Z36" s="79"/>
      <c r="AA36" s="79"/>
      <c r="AB36" s="79"/>
      <c r="AC36" s="84"/>
      <c r="AD36" s="84"/>
      <c r="AE36" s="1"/>
      <c r="AF36" s="75"/>
    </row>
    <row r="37" spans="1:32">
      <c r="C37" s="333"/>
      <c r="D37" s="333"/>
      <c r="E37" s="333"/>
      <c r="F37" s="333"/>
      <c r="G37" s="333"/>
      <c r="H37" s="333"/>
      <c r="I37" s="333"/>
      <c r="J37" s="333"/>
      <c r="M37" s="53"/>
      <c r="R37" s="82"/>
      <c r="S37" s="79"/>
      <c r="T37" s="79"/>
      <c r="U37" s="79"/>
      <c r="V37" s="79"/>
      <c r="W37" s="79"/>
      <c r="X37" s="86"/>
      <c r="Y37" s="79"/>
      <c r="Z37" s="79"/>
      <c r="AA37" s="79"/>
      <c r="AB37" s="79"/>
      <c r="AC37" s="84"/>
      <c r="AD37" s="84"/>
      <c r="AE37" s="1"/>
      <c r="AF37" s="75"/>
    </row>
    <row r="38" spans="1:32">
      <c r="C38" s="91"/>
      <c r="D38" s="91"/>
      <c r="E38" s="91"/>
      <c r="F38" s="91"/>
      <c r="G38" s="91"/>
      <c r="H38" s="91"/>
      <c r="I38" s="91"/>
      <c r="M38" s="53"/>
      <c r="R38" s="87"/>
      <c r="S38" s="81"/>
      <c r="T38" s="81"/>
      <c r="U38" s="81"/>
      <c r="V38" s="81"/>
      <c r="W38" s="81"/>
      <c r="X38" s="81"/>
      <c r="Y38" s="81"/>
      <c r="Z38" s="81"/>
      <c r="AA38" s="81"/>
      <c r="AB38" s="81"/>
      <c r="AC38" s="81"/>
      <c r="AD38" s="81"/>
      <c r="AE38" s="1"/>
      <c r="AF38" s="75"/>
    </row>
    <row r="39" spans="1:32">
      <c r="C39" s="91"/>
      <c r="D39" s="91"/>
      <c r="E39" s="91"/>
      <c r="F39" s="91"/>
      <c r="G39" s="91"/>
      <c r="H39" s="91"/>
      <c r="I39" s="91"/>
      <c r="M39" s="53"/>
      <c r="R39" s="1"/>
      <c r="S39" s="1"/>
      <c r="T39" s="1"/>
      <c r="U39" s="1"/>
      <c r="V39" s="1"/>
      <c r="W39" s="1"/>
      <c r="X39" s="1"/>
      <c r="Y39" s="1"/>
      <c r="Z39" s="1"/>
      <c r="AA39" s="1"/>
      <c r="AB39" s="1"/>
      <c r="AC39" s="1"/>
      <c r="AD39" s="1"/>
      <c r="AE39" s="1"/>
      <c r="AF39" s="75"/>
    </row>
    <row r="40" spans="1:32">
      <c r="C40" s="91"/>
      <c r="D40" s="91"/>
      <c r="E40" s="91"/>
      <c r="F40" s="91"/>
      <c r="G40" s="91"/>
      <c r="H40" s="91"/>
      <c r="I40" s="91"/>
      <c r="M40" s="53"/>
      <c r="R40" s="75"/>
      <c r="S40" s="75"/>
      <c r="T40" s="75"/>
      <c r="U40" s="75"/>
      <c r="V40" s="75"/>
      <c r="W40" s="75"/>
      <c r="X40" s="75"/>
      <c r="Y40" s="75"/>
      <c r="Z40" s="75"/>
      <c r="AA40" s="75"/>
      <c r="AB40" s="75"/>
      <c r="AC40" s="75"/>
      <c r="AD40" s="75"/>
      <c r="AE40" s="75"/>
      <c r="AF40" s="75"/>
    </row>
    <row r="41" spans="1:32">
      <c r="C41" s="91"/>
      <c r="D41" s="91"/>
      <c r="E41" s="91"/>
      <c r="F41" s="91"/>
      <c r="G41" s="91"/>
      <c r="H41" s="91"/>
      <c r="I41" s="91"/>
      <c r="M41" s="53"/>
    </row>
    <row r="42" spans="1:32">
      <c r="C42" s="91"/>
      <c r="D42" s="91"/>
      <c r="E42" s="91"/>
      <c r="F42" s="91"/>
      <c r="G42" s="91"/>
      <c r="H42" s="91"/>
      <c r="I42" s="91"/>
      <c r="M42" s="53"/>
    </row>
    <row r="43" spans="1:32">
      <c r="C43" s="91"/>
      <c r="D43" s="91"/>
      <c r="E43" s="91"/>
      <c r="F43" s="91"/>
      <c r="G43" s="91"/>
      <c r="H43" s="91"/>
      <c r="I43" s="91"/>
      <c r="M43" s="53"/>
    </row>
    <row r="44" spans="1:32">
      <c r="C44" s="91"/>
      <c r="D44" s="91"/>
      <c r="E44" s="91"/>
      <c r="F44" s="91"/>
      <c r="G44" s="91"/>
      <c r="H44" s="91"/>
      <c r="I44" s="91"/>
      <c r="M44" s="53"/>
    </row>
    <row r="45" spans="1:32">
      <c r="C45" s="91"/>
      <c r="D45" s="91"/>
      <c r="E45" s="91"/>
      <c r="F45" s="91"/>
      <c r="G45" s="91"/>
      <c r="H45" s="91"/>
      <c r="I45" s="91"/>
      <c r="M45" s="53"/>
    </row>
    <row r="46" spans="1:32">
      <c r="C46" s="91"/>
      <c r="D46" s="91"/>
      <c r="E46" s="91"/>
      <c r="F46" s="91"/>
      <c r="G46" s="91"/>
      <c r="H46" s="91"/>
      <c r="I46" s="91"/>
      <c r="M46" s="53"/>
    </row>
    <row r="47" spans="1:32">
      <c r="C47" s="91"/>
      <c r="D47" s="91"/>
      <c r="E47" s="91"/>
      <c r="F47" s="91"/>
      <c r="G47" s="91"/>
      <c r="H47" s="91"/>
      <c r="I47" s="91"/>
      <c r="M47" s="53"/>
    </row>
    <row r="48" spans="1:32">
      <c r="C48" s="91"/>
      <c r="D48" s="91"/>
      <c r="E48" s="91"/>
      <c r="F48" s="91"/>
      <c r="G48" s="91"/>
      <c r="H48" s="91"/>
      <c r="I48" s="91"/>
      <c r="M48" s="53"/>
    </row>
    <row r="79" spans="1:17">
      <c r="A79" s="249"/>
      <c r="B79" s="249"/>
      <c r="C79" s="249"/>
      <c r="D79" s="249"/>
      <c r="E79" s="249"/>
      <c r="F79" s="249"/>
      <c r="G79" s="249"/>
      <c r="H79" s="249"/>
      <c r="I79" s="249"/>
      <c r="J79" s="249"/>
      <c r="K79" s="249"/>
      <c r="L79" s="249"/>
      <c r="M79" s="250"/>
      <c r="N79" s="249"/>
      <c r="O79" s="249"/>
      <c r="P79" s="249"/>
      <c r="Q79" s="249"/>
    </row>
  </sheetData>
  <mergeCells count="7">
    <mergeCell ref="A32:B32"/>
    <mergeCell ref="A26:B26"/>
    <mergeCell ref="A1:O1"/>
    <mergeCell ref="A28:O28"/>
    <mergeCell ref="A29:B29"/>
    <mergeCell ref="A30:B30"/>
    <mergeCell ref="A31:B31"/>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C26:L26 C32 M26:N26 F32:N32 D32:E3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AG78"/>
  <sheetViews>
    <sheetView view="pageLayout" topLeftCell="H13" zoomScaleNormal="100" zoomScaleSheetLayoutView="100" workbookViewId="0">
      <selection activeCell="A5" sqref="A5"/>
    </sheetView>
  </sheetViews>
  <sheetFormatPr defaultColWidth="8.7109375" defaultRowHeight="15"/>
  <cols>
    <col min="1" max="1" width="29.140625" style="53" customWidth="1"/>
    <col min="2" max="6" width="10.5703125" style="53" customWidth="1"/>
    <col min="7" max="7" width="10.28515625" style="53" customWidth="1"/>
    <col min="8" max="9" width="10.42578125" style="53" customWidth="1"/>
    <col min="10" max="11" width="10.5703125" style="53" customWidth="1"/>
    <col min="12" max="12" width="10.42578125" style="54" customWidth="1"/>
    <col min="13" max="13" width="10.42578125" style="53" customWidth="1"/>
    <col min="14" max="14" width="12.140625" style="53" customWidth="1"/>
    <col min="15" max="15" width="11" style="53" bestFit="1" customWidth="1"/>
    <col min="16" max="16384" width="8.7109375" style="53"/>
  </cols>
  <sheetData>
    <row r="1" spans="1:33" ht="25.5" customHeight="1">
      <c r="A1" s="458" t="s">
        <v>401</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468" t="s">
        <v>218</v>
      </c>
      <c r="B2" s="475"/>
      <c r="C2" s="475"/>
      <c r="D2" s="475"/>
      <c r="E2" s="475"/>
      <c r="F2" s="475"/>
      <c r="G2" s="475"/>
      <c r="H2" s="475"/>
      <c r="I2" s="475"/>
      <c r="J2" s="475"/>
      <c r="K2" s="475"/>
      <c r="L2" s="475"/>
      <c r="M2" s="475"/>
      <c r="N2" s="476"/>
      <c r="Q2" s="1"/>
      <c r="R2" s="1"/>
      <c r="S2" s="80"/>
      <c r="T2" s="1"/>
      <c r="U2" s="1"/>
      <c r="V2" s="1"/>
      <c r="W2" s="1"/>
      <c r="X2" s="1"/>
      <c r="Y2" s="1"/>
      <c r="Z2" s="1"/>
      <c r="AA2" s="1"/>
      <c r="AB2" s="1"/>
      <c r="AC2" s="1"/>
      <c r="AD2" s="1"/>
      <c r="AE2" s="75"/>
    </row>
    <row r="3" spans="1:33" ht="22.5" customHeight="1">
      <c r="A3" s="166" t="s">
        <v>159</v>
      </c>
      <c r="B3" s="113">
        <v>42377</v>
      </c>
      <c r="C3" s="113">
        <v>42408</v>
      </c>
      <c r="D3" s="113">
        <v>42437</v>
      </c>
      <c r="E3" s="113">
        <v>42468</v>
      </c>
      <c r="F3" s="113">
        <v>42498</v>
      </c>
      <c r="G3" s="113">
        <v>42529</v>
      </c>
      <c r="H3" s="113">
        <v>42559</v>
      </c>
      <c r="I3" s="113">
        <v>42590</v>
      </c>
      <c r="J3" s="113">
        <v>42621</v>
      </c>
      <c r="K3" s="113">
        <v>42651</v>
      </c>
      <c r="L3" s="113">
        <v>42682</v>
      </c>
      <c r="M3" s="113">
        <v>42712</v>
      </c>
      <c r="N3" s="177" t="s">
        <v>14</v>
      </c>
      <c r="P3" s="66"/>
      <c r="Q3" s="82"/>
      <c r="R3" s="79"/>
      <c r="S3" s="79"/>
      <c r="T3" s="79"/>
      <c r="U3" s="79"/>
      <c r="V3" s="79"/>
      <c r="W3" s="79"/>
      <c r="X3" s="79"/>
      <c r="Y3" s="79"/>
      <c r="Z3" s="79"/>
      <c r="AA3" s="79"/>
      <c r="AB3" s="79"/>
      <c r="AC3" s="84"/>
      <c r="AD3" s="88"/>
      <c r="AE3" s="75"/>
      <c r="AF3" s="75"/>
      <c r="AG3" s="75"/>
    </row>
    <row r="4" spans="1:33" ht="18" customHeight="1">
      <c r="A4" s="187" t="s">
        <v>151</v>
      </c>
      <c r="B4" s="403">
        <v>53774</v>
      </c>
      <c r="C4" s="151">
        <v>57583</v>
      </c>
      <c r="D4" s="151">
        <v>56625</v>
      </c>
      <c r="E4" s="151">
        <v>63241</v>
      </c>
      <c r="F4" s="151">
        <v>58758</v>
      </c>
      <c r="G4" s="151">
        <v>54984</v>
      </c>
      <c r="H4" s="151">
        <v>62086</v>
      </c>
      <c r="I4" s="151">
        <v>56538</v>
      </c>
      <c r="J4" s="151">
        <v>61527</v>
      </c>
      <c r="K4" s="404">
        <v>56825</v>
      </c>
      <c r="L4" s="151">
        <v>62053</v>
      </c>
      <c r="M4" s="151">
        <v>66389</v>
      </c>
      <c r="N4" s="405">
        <f>SUM(B4:M4)</f>
        <v>710383</v>
      </c>
      <c r="P4" s="67"/>
      <c r="Q4" s="82"/>
      <c r="R4" s="90"/>
      <c r="S4" s="79"/>
      <c r="T4" s="79"/>
      <c r="U4" s="79"/>
      <c r="V4" s="79"/>
      <c r="W4" s="79"/>
      <c r="X4" s="79"/>
      <c r="Y4" s="79"/>
      <c r="Z4" s="79"/>
      <c r="AA4" s="79"/>
      <c r="AB4" s="84"/>
      <c r="AC4" s="84"/>
      <c r="AD4" s="88"/>
      <c r="AE4" s="75"/>
      <c r="AF4" s="75"/>
      <c r="AG4" s="75"/>
    </row>
    <row r="5" spans="1:33" ht="18" customHeight="1">
      <c r="A5" s="187" t="s">
        <v>209</v>
      </c>
      <c r="B5" s="403">
        <v>406760</v>
      </c>
      <c r="C5" s="151">
        <v>351779</v>
      </c>
      <c r="D5" s="151">
        <v>411746</v>
      </c>
      <c r="E5" s="151">
        <v>388305</v>
      </c>
      <c r="F5" s="151">
        <v>384304</v>
      </c>
      <c r="G5" s="151">
        <v>361448</v>
      </c>
      <c r="H5" s="151">
        <v>380356</v>
      </c>
      <c r="I5" s="151">
        <v>359106</v>
      </c>
      <c r="J5" s="151">
        <v>377684</v>
      </c>
      <c r="K5" s="404">
        <v>385354</v>
      </c>
      <c r="L5" s="151">
        <v>389667</v>
      </c>
      <c r="M5" s="151">
        <v>393853</v>
      </c>
      <c r="N5" s="405">
        <f t="shared" ref="N5:N13" si="0">SUM(B5:M5)</f>
        <v>4590362</v>
      </c>
      <c r="P5" s="67"/>
      <c r="Q5" s="82"/>
      <c r="R5" s="90"/>
      <c r="S5" s="79"/>
      <c r="T5" s="79"/>
      <c r="U5" s="79"/>
      <c r="V5" s="79"/>
      <c r="W5" s="79"/>
      <c r="X5" s="79"/>
      <c r="Y5" s="79"/>
      <c r="Z5" s="79"/>
      <c r="AA5" s="79"/>
      <c r="AB5" s="84"/>
      <c r="AC5" s="84"/>
      <c r="AD5" s="88"/>
      <c r="AE5" s="75"/>
      <c r="AF5" s="75"/>
      <c r="AG5" s="75"/>
    </row>
    <row r="6" spans="1:33" ht="18" customHeight="1">
      <c r="A6" s="187" t="s">
        <v>270</v>
      </c>
      <c r="B6" s="151">
        <v>0</v>
      </c>
      <c r="C6" s="151">
        <v>0</v>
      </c>
      <c r="D6" s="151">
        <v>0</v>
      </c>
      <c r="E6" s="151">
        <v>0</v>
      </c>
      <c r="F6" s="151">
        <v>0</v>
      </c>
      <c r="G6" s="151">
        <v>0</v>
      </c>
      <c r="H6" s="151">
        <v>0</v>
      </c>
      <c r="I6" s="151">
        <v>0</v>
      </c>
      <c r="J6" s="151">
        <v>0</v>
      </c>
      <c r="K6" s="404">
        <v>0</v>
      </c>
      <c r="L6" s="151">
        <v>0</v>
      </c>
      <c r="M6" s="151">
        <v>0</v>
      </c>
      <c r="N6" s="405">
        <f t="shared" si="0"/>
        <v>0</v>
      </c>
      <c r="P6" s="67"/>
      <c r="Q6" s="82"/>
      <c r="R6" s="90"/>
      <c r="S6" s="79"/>
      <c r="T6" s="79"/>
      <c r="U6" s="79"/>
      <c r="V6" s="79"/>
      <c r="W6" s="79"/>
      <c r="X6" s="79"/>
      <c r="Y6" s="79"/>
      <c r="Z6" s="79"/>
      <c r="AA6" s="79"/>
      <c r="AB6" s="84"/>
      <c r="AC6" s="84"/>
      <c r="AD6" s="88"/>
      <c r="AE6" s="75"/>
      <c r="AF6" s="75"/>
      <c r="AG6" s="75"/>
    </row>
    <row r="7" spans="1:33" ht="18" customHeight="1">
      <c r="A7" s="187" t="s">
        <v>176</v>
      </c>
      <c r="B7" s="151">
        <v>0</v>
      </c>
      <c r="C7" s="151">
        <v>0</v>
      </c>
      <c r="D7" s="151">
        <v>0</v>
      </c>
      <c r="E7" s="151">
        <v>0</v>
      </c>
      <c r="F7" s="151">
        <v>0</v>
      </c>
      <c r="G7" s="151">
        <v>0</v>
      </c>
      <c r="H7" s="151">
        <v>0</v>
      </c>
      <c r="I7" s="151">
        <v>0</v>
      </c>
      <c r="J7" s="151">
        <v>0</v>
      </c>
      <c r="K7" s="404">
        <v>0</v>
      </c>
      <c r="L7" s="151">
        <v>0</v>
      </c>
      <c r="M7" s="151">
        <v>0</v>
      </c>
      <c r="N7" s="405">
        <f t="shared" si="0"/>
        <v>0</v>
      </c>
      <c r="P7" s="67"/>
      <c r="Q7" s="82"/>
      <c r="R7" s="90"/>
      <c r="S7" s="79"/>
      <c r="T7" s="79"/>
      <c r="U7" s="79"/>
      <c r="V7" s="79"/>
      <c r="W7" s="79"/>
      <c r="X7" s="79"/>
      <c r="Y7" s="79"/>
      <c r="Z7" s="79"/>
      <c r="AA7" s="79"/>
      <c r="AB7" s="84"/>
      <c r="AC7" s="84"/>
      <c r="AD7" s="88"/>
      <c r="AE7" s="75"/>
      <c r="AF7" s="75"/>
      <c r="AG7" s="75"/>
    </row>
    <row r="8" spans="1:33" ht="18" customHeight="1">
      <c r="A8" s="187" t="s">
        <v>265</v>
      </c>
      <c r="B8" s="403">
        <v>98243</v>
      </c>
      <c r="C8" s="151">
        <v>82663</v>
      </c>
      <c r="D8" s="151">
        <v>89918</v>
      </c>
      <c r="E8" s="151">
        <v>82458</v>
      </c>
      <c r="F8" s="151">
        <v>89487</v>
      </c>
      <c r="G8" s="151">
        <v>77071</v>
      </c>
      <c r="H8" s="151">
        <v>94922</v>
      </c>
      <c r="I8" s="151">
        <v>101980</v>
      </c>
      <c r="J8" s="151">
        <v>87517</v>
      </c>
      <c r="K8" s="404">
        <v>78104</v>
      </c>
      <c r="L8" s="151">
        <v>82592</v>
      </c>
      <c r="M8" s="151">
        <v>93589</v>
      </c>
      <c r="N8" s="405">
        <f t="shared" si="0"/>
        <v>1058544</v>
      </c>
      <c r="P8" s="67"/>
      <c r="Q8" s="82"/>
      <c r="R8" s="90"/>
      <c r="S8" s="79"/>
      <c r="T8" s="79"/>
      <c r="U8" s="79"/>
      <c r="V8" s="79"/>
      <c r="W8" s="79"/>
      <c r="X8" s="79"/>
      <c r="Y8" s="79"/>
      <c r="Z8" s="79"/>
      <c r="AA8" s="79"/>
      <c r="AB8" s="84"/>
      <c r="AC8" s="84"/>
      <c r="AD8" s="88"/>
      <c r="AE8" s="75"/>
      <c r="AF8" s="75"/>
      <c r="AG8" s="75"/>
    </row>
    <row r="9" spans="1:33" ht="18" customHeight="1">
      <c r="A9" s="187" t="s">
        <v>473</v>
      </c>
      <c r="B9" s="403">
        <v>306259</v>
      </c>
      <c r="C9" s="151">
        <v>280865</v>
      </c>
      <c r="D9" s="151">
        <v>315541</v>
      </c>
      <c r="E9" s="151">
        <v>328767</v>
      </c>
      <c r="F9" s="151">
        <v>309878</v>
      </c>
      <c r="G9" s="151">
        <v>317551</v>
      </c>
      <c r="H9" s="151">
        <v>293868</v>
      </c>
      <c r="I9" s="151">
        <v>338050</v>
      </c>
      <c r="J9" s="151">
        <v>315533</v>
      </c>
      <c r="K9" s="404">
        <v>314799</v>
      </c>
      <c r="L9" s="151">
        <v>296963</v>
      </c>
      <c r="M9" s="151">
        <v>294680</v>
      </c>
      <c r="N9" s="405">
        <f t="shared" si="0"/>
        <v>3712754</v>
      </c>
      <c r="P9" s="67"/>
      <c r="Q9" s="82"/>
      <c r="R9" s="90"/>
      <c r="S9" s="79"/>
      <c r="T9" s="79"/>
      <c r="U9" s="79"/>
      <c r="V9" s="79"/>
      <c r="W9" s="79"/>
      <c r="X9" s="79"/>
      <c r="Y9" s="79"/>
      <c r="Z9" s="79"/>
      <c r="AA9" s="79"/>
      <c r="AB9" s="84"/>
      <c r="AC9" s="84"/>
      <c r="AD9" s="88"/>
      <c r="AE9" s="75"/>
      <c r="AF9" s="75"/>
      <c r="AG9" s="75"/>
    </row>
    <row r="10" spans="1:33" ht="18" customHeight="1">
      <c r="A10" s="187" t="s">
        <v>267</v>
      </c>
      <c r="B10" s="151">
        <v>0</v>
      </c>
      <c r="C10" s="151">
        <v>0</v>
      </c>
      <c r="D10" s="151">
        <v>0</v>
      </c>
      <c r="E10" s="151">
        <v>0</v>
      </c>
      <c r="F10" s="151">
        <v>0</v>
      </c>
      <c r="G10" s="151">
        <v>0</v>
      </c>
      <c r="H10" s="151">
        <v>0</v>
      </c>
      <c r="I10" s="151">
        <v>0</v>
      </c>
      <c r="J10" s="151">
        <v>0</v>
      </c>
      <c r="K10" s="404">
        <v>0</v>
      </c>
      <c r="L10" s="151">
        <v>0</v>
      </c>
      <c r="M10" s="151">
        <v>0</v>
      </c>
      <c r="N10" s="405">
        <f t="shared" si="0"/>
        <v>0</v>
      </c>
      <c r="P10" s="67"/>
      <c r="Q10" s="82"/>
      <c r="R10" s="90"/>
      <c r="S10" s="79"/>
      <c r="T10" s="79"/>
      <c r="U10" s="79"/>
      <c r="V10" s="79"/>
      <c r="W10" s="79"/>
      <c r="X10" s="79"/>
      <c r="Y10" s="79"/>
      <c r="Z10" s="79"/>
      <c r="AA10" s="79"/>
      <c r="AB10" s="84"/>
      <c r="AC10" s="84"/>
      <c r="AD10" s="88"/>
      <c r="AE10" s="75"/>
      <c r="AF10" s="75"/>
      <c r="AG10" s="75"/>
    </row>
    <row r="11" spans="1:33" ht="18" customHeight="1">
      <c r="A11" s="187" t="s">
        <v>211</v>
      </c>
      <c r="B11" s="403">
        <v>2985</v>
      </c>
      <c r="C11" s="151">
        <v>2501</v>
      </c>
      <c r="D11" s="151">
        <v>3160</v>
      </c>
      <c r="E11" s="151">
        <v>6790</v>
      </c>
      <c r="F11" s="151">
        <v>2438</v>
      </c>
      <c r="G11" s="151">
        <v>2524</v>
      </c>
      <c r="H11" s="151">
        <v>3209</v>
      </c>
      <c r="I11" s="151">
        <v>3706</v>
      </c>
      <c r="J11" s="151">
        <v>6382</v>
      </c>
      <c r="K11" s="404">
        <v>4199</v>
      </c>
      <c r="L11" s="151">
        <v>10652</v>
      </c>
      <c r="M11" s="151">
        <v>4834</v>
      </c>
      <c r="N11" s="405">
        <f t="shared" si="0"/>
        <v>53380</v>
      </c>
      <c r="P11" s="67"/>
      <c r="Q11" s="82"/>
      <c r="R11" s="90"/>
      <c r="S11" s="79"/>
      <c r="T11" s="79"/>
      <c r="U11" s="79"/>
      <c r="V11" s="79"/>
      <c r="W11" s="79"/>
      <c r="X11" s="79"/>
      <c r="Y11" s="79"/>
      <c r="Z11" s="79"/>
      <c r="AA11" s="79"/>
      <c r="AB11" s="84"/>
      <c r="AC11" s="84"/>
      <c r="AD11" s="88"/>
      <c r="AE11" s="75"/>
      <c r="AF11" s="75"/>
      <c r="AG11" s="75"/>
    </row>
    <row r="12" spans="1:33" ht="18" customHeight="1">
      <c r="A12" s="187" t="s">
        <v>210</v>
      </c>
      <c r="B12" s="151">
        <v>0</v>
      </c>
      <c r="C12" s="151">
        <v>0</v>
      </c>
      <c r="D12" s="151">
        <v>0</v>
      </c>
      <c r="E12" s="151">
        <v>0</v>
      </c>
      <c r="F12" s="151">
        <v>0</v>
      </c>
      <c r="G12" s="151">
        <v>0</v>
      </c>
      <c r="H12" s="151">
        <v>0</v>
      </c>
      <c r="I12" s="151">
        <v>0</v>
      </c>
      <c r="J12" s="151">
        <v>0</v>
      </c>
      <c r="K12" s="404">
        <v>0</v>
      </c>
      <c r="L12" s="151">
        <v>0</v>
      </c>
      <c r="M12" s="151">
        <v>0</v>
      </c>
      <c r="N12" s="405">
        <f t="shared" si="0"/>
        <v>0</v>
      </c>
      <c r="P12" s="67"/>
      <c r="Q12" s="82"/>
      <c r="R12" s="90"/>
      <c r="S12" s="79"/>
      <c r="T12" s="79"/>
      <c r="U12" s="79"/>
      <c r="V12" s="79"/>
      <c r="W12" s="79"/>
      <c r="X12" s="79"/>
      <c r="Y12" s="79"/>
      <c r="Z12" s="79"/>
      <c r="AA12" s="79"/>
      <c r="AB12" s="84"/>
      <c r="AC12" s="84"/>
      <c r="AD12" s="88"/>
      <c r="AE12" s="75"/>
      <c r="AF12" s="75"/>
      <c r="AG12" s="75"/>
    </row>
    <row r="13" spans="1:33" ht="18" customHeight="1">
      <c r="A13" s="187" t="s">
        <v>268</v>
      </c>
      <c r="B13" s="151">
        <v>0</v>
      </c>
      <c r="C13" s="151">
        <v>0</v>
      </c>
      <c r="D13" s="151">
        <v>0</v>
      </c>
      <c r="E13" s="151">
        <v>0</v>
      </c>
      <c r="F13" s="151">
        <v>0</v>
      </c>
      <c r="G13" s="151">
        <v>0</v>
      </c>
      <c r="H13" s="151">
        <v>0</v>
      </c>
      <c r="I13" s="151">
        <v>0</v>
      </c>
      <c r="J13" s="151">
        <v>0</v>
      </c>
      <c r="K13" s="404">
        <v>0</v>
      </c>
      <c r="L13" s="151">
        <v>0</v>
      </c>
      <c r="M13" s="151">
        <v>0</v>
      </c>
      <c r="N13" s="405">
        <f t="shared" si="0"/>
        <v>0</v>
      </c>
      <c r="P13" s="67"/>
      <c r="Q13" s="82"/>
      <c r="R13" s="90"/>
      <c r="S13" s="79"/>
      <c r="T13" s="79"/>
      <c r="U13" s="79"/>
      <c r="V13" s="79"/>
      <c r="W13" s="79"/>
      <c r="X13" s="79"/>
      <c r="Y13" s="79"/>
      <c r="Z13" s="79"/>
      <c r="AA13" s="79"/>
      <c r="AB13" s="84"/>
      <c r="AC13" s="84"/>
      <c r="AD13" s="88"/>
      <c r="AE13" s="75"/>
      <c r="AF13" s="75"/>
      <c r="AG13" s="75"/>
    </row>
    <row r="14" spans="1:33" ht="18" customHeight="1" thickBot="1">
      <c r="A14" s="188" t="s">
        <v>14</v>
      </c>
      <c r="B14" s="406">
        <f t="shared" ref="B14:N14" si="1">SUM(B4:B13)</f>
        <v>868021</v>
      </c>
      <c r="C14" s="406">
        <f t="shared" si="1"/>
        <v>775391</v>
      </c>
      <c r="D14" s="406">
        <f t="shared" si="1"/>
        <v>876990</v>
      </c>
      <c r="E14" s="406">
        <f t="shared" si="1"/>
        <v>869561</v>
      </c>
      <c r="F14" s="406">
        <f t="shared" si="1"/>
        <v>844865</v>
      </c>
      <c r="G14" s="406">
        <f t="shared" si="1"/>
        <v>813578</v>
      </c>
      <c r="H14" s="406">
        <f t="shared" si="1"/>
        <v>834441</v>
      </c>
      <c r="I14" s="406">
        <f t="shared" si="1"/>
        <v>859380</v>
      </c>
      <c r="J14" s="406">
        <f t="shared" si="1"/>
        <v>848643</v>
      </c>
      <c r="K14" s="406">
        <f t="shared" si="1"/>
        <v>839281</v>
      </c>
      <c r="L14" s="406">
        <f t="shared" si="1"/>
        <v>841927</v>
      </c>
      <c r="M14" s="406">
        <f t="shared" si="1"/>
        <v>853345</v>
      </c>
      <c r="N14" s="407">
        <f t="shared" si="1"/>
        <v>10125423</v>
      </c>
      <c r="P14" s="75"/>
      <c r="Q14" s="82"/>
      <c r="R14" s="79"/>
      <c r="S14" s="79"/>
      <c r="T14" s="79"/>
      <c r="U14" s="85"/>
      <c r="V14" s="85"/>
      <c r="W14" s="85"/>
      <c r="X14" s="79"/>
      <c r="Y14" s="79"/>
      <c r="Z14" s="79"/>
      <c r="AA14" s="79"/>
      <c r="AB14" s="84"/>
      <c r="AC14" s="84"/>
      <c r="AD14" s="88"/>
      <c r="AE14" s="75"/>
      <c r="AF14" s="75"/>
      <c r="AG14" s="75"/>
    </row>
    <row r="15" spans="1:33" s="249" customFormat="1" ht="9" customHeight="1" thickBot="1">
      <c r="A15" s="338"/>
      <c r="B15" s="344"/>
      <c r="C15" s="344"/>
      <c r="D15" s="344"/>
      <c r="E15" s="344"/>
      <c r="F15" s="344"/>
      <c r="G15" s="344"/>
      <c r="H15" s="344"/>
      <c r="I15" s="344"/>
      <c r="J15" s="344"/>
      <c r="K15" s="344"/>
      <c r="L15" s="344"/>
      <c r="M15" s="344"/>
      <c r="N15" s="344"/>
      <c r="O15" s="227"/>
      <c r="P15" s="227"/>
      <c r="Q15" s="87"/>
      <c r="R15" s="217"/>
      <c r="S15" s="217"/>
      <c r="T15" s="217"/>
      <c r="U15" s="224"/>
      <c r="V15" s="224"/>
      <c r="W15" s="224"/>
      <c r="X15" s="217"/>
      <c r="Y15" s="217"/>
      <c r="Z15" s="217"/>
      <c r="AA15" s="217"/>
      <c r="AB15" s="315"/>
      <c r="AC15" s="315"/>
      <c r="AD15" s="316"/>
      <c r="AE15" s="227"/>
      <c r="AF15" s="227"/>
      <c r="AG15" s="227"/>
    </row>
    <row r="16" spans="1:33" ht="22.5" customHeight="1">
      <c r="A16" s="472" t="s">
        <v>219</v>
      </c>
      <c r="B16" s="473"/>
      <c r="C16" s="473"/>
      <c r="D16" s="473"/>
      <c r="E16" s="473"/>
      <c r="F16" s="473"/>
      <c r="G16" s="473"/>
      <c r="H16" s="473"/>
      <c r="I16" s="473"/>
      <c r="J16" s="473"/>
      <c r="K16" s="473"/>
      <c r="L16" s="473"/>
      <c r="M16" s="473"/>
      <c r="N16" s="474"/>
      <c r="O16" s="63"/>
      <c r="P16" s="89"/>
      <c r="Q16" s="87"/>
      <c r="R16" s="81"/>
      <c r="S16" s="81"/>
      <c r="T16" s="81"/>
      <c r="U16" s="81"/>
      <c r="V16" s="81"/>
      <c r="W16" s="81"/>
      <c r="X16" s="81"/>
      <c r="Y16" s="81"/>
      <c r="Z16" s="81"/>
      <c r="AA16" s="81"/>
      <c r="AB16" s="81"/>
      <c r="AC16" s="81"/>
      <c r="AD16" s="81"/>
      <c r="AE16" s="75"/>
      <c r="AF16" s="75"/>
      <c r="AG16" s="75"/>
    </row>
    <row r="17" spans="1:31" ht="22.5" customHeight="1">
      <c r="A17" s="166" t="s">
        <v>159</v>
      </c>
      <c r="B17" s="113">
        <v>42377</v>
      </c>
      <c r="C17" s="113">
        <v>42408</v>
      </c>
      <c r="D17" s="113">
        <v>42437</v>
      </c>
      <c r="E17" s="113">
        <v>42468</v>
      </c>
      <c r="F17" s="113">
        <v>42498</v>
      </c>
      <c r="G17" s="113">
        <v>42529</v>
      </c>
      <c r="H17" s="113">
        <v>42559</v>
      </c>
      <c r="I17" s="113">
        <v>42590</v>
      </c>
      <c r="J17" s="113">
        <v>42621</v>
      </c>
      <c r="K17" s="113">
        <v>42651</v>
      </c>
      <c r="L17" s="113">
        <v>42682</v>
      </c>
      <c r="M17" s="113">
        <v>42712</v>
      </c>
      <c r="N17" s="177" t="s">
        <v>14</v>
      </c>
      <c r="O17" s="56"/>
      <c r="P17" s="89"/>
      <c r="Q17" s="82"/>
      <c r="R17" s="83"/>
      <c r="S17" s="83"/>
      <c r="T17" s="83"/>
      <c r="U17" s="83"/>
      <c r="V17" s="83"/>
      <c r="W17" s="83"/>
      <c r="X17" s="83"/>
      <c r="Y17" s="83"/>
      <c r="Z17" s="83"/>
      <c r="AA17" s="83"/>
      <c r="AB17" s="83"/>
      <c r="AC17" s="83"/>
      <c r="AD17" s="1"/>
      <c r="AE17" s="75"/>
    </row>
    <row r="18" spans="1:31" ht="18" customHeight="1">
      <c r="A18" s="187" t="s">
        <v>151</v>
      </c>
      <c r="B18" s="403">
        <v>0</v>
      </c>
      <c r="C18" s="151">
        <v>0</v>
      </c>
      <c r="D18" s="151">
        <v>0</v>
      </c>
      <c r="E18" s="151">
        <v>0</v>
      </c>
      <c r="F18" s="151">
        <v>0</v>
      </c>
      <c r="G18" s="151">
        <v>0</v>
      </c>
      <c r="H18" s="151">
        <v>0</v>
      </c>
      <c r="I18" s="151">
        <v>0</v>
      </c>
      <c r="J18" s="151">
        <v>0</v>
      </c>
      <c r="K18" s="408">
        <v>0</v>
      </c>
      <c r="L18" s="151">
        <v>0</v>
      </c>
      <c r="M18" s="151">
        <v>0</v>
      </c>
      <c r="N18" s="405">
        <f>SUM(B18:M18)</f>
        <v>0</v>
      </c>
      <c r="O18" s="57"/>
      <c r="P18" s="89"/>
      <c r="Q18" s="82"/>
      <c r="R18" s="79"/>
      <c r="S18" s="79"/>
      <c r="T18" s="79"/>
      <c r="U18" s="79"/>
      <c r="V18" s="79"/>
      <c r="W18" s="79"/>
      <c r="X18" s="79"/>
      <c r="Y18" s="79"/>
      <c r="Z18" s="79"/>
      <c r="AA18" s="79"/>
      <c r="AB18" s="79"/>
      <c r="AC18" s="84"/>
      <c r="AD18" s="1"/>
      <c r="AE18" s="75"/>
    </row>
    <row r="19" spans="1:31" ht="18" customHeight="1">
      <c r="A19" s="187" t="s">
        <v>209</v>
      </c>
      <c r="B19" s="403">
        <v>1189244</v>
      </c>
      <c r="C19" s="151">
        <v>1381796</v>
      </c>
      <c r="D19" s="151">
        <v>1199391</v>
      </c>
      <c r="E19" s="151">
        <v>1018901</v>
      </c>
      <c r="F19" s="151">
        <v>1099848</v>
      </c>
      <c r="G19" s="151">
        <v>1076463</v>
      </c>
      <c r="H19" s="151">
        <v>1003143</v>
      </c>
      <c r="I19" s="151">
        <v>1228156</v>
      </c>
      <c r="J19" s="151">
        <v>809862</v>
      </c>
      <c r="K19" s="408">
        <v>1216948</v>
      </c>
      <c r="L19" s="151">
        <v>1114830</v>
      </c>
      <c r="M19" s="151">
        <v>871596</v>
      </c>
      <c r="N19" s="405">
        <f t="shared" ref="N19:N27" si="2">SUM(B19:M19)</f>
        <v>13210178</v>
      </c>
      <c r="O19" s="57"/>
      <c r="P19" s="89"/>
      <c r="Q19" s="82"/>
      <c r="R19" s="79"/>
      <c r="S19" s="79"/>
      <c r="T19" s="79"/>
      <c r="U19" s="79"/>
      <c r="V19" s="79"/>
      <c r="W19" s="79"/>
      <c r="X19" s="79"/>
      <c r="Y19" s="79"/>
      <c r="Z19" s="79"/>
      <c r="AA19" s="79"/>
      <c r="AB19" s="79"/>
      <c r="AC19" s="84"/>
      <c r="AD19" s="1"/>
      <c r="AE19" s="75"/>
    </row>
    <row r="20" spans="1:31" ht="18" customHeight="1">
      <c r="A20" s="187" t="s">
        <v>270</v>
      </c>
      <c r="B20" s="403">
        <v>0</v>
      </c>
      <c r="C20" s="151">
        <v>0</v>
      </c>
      <c r="D20" s="151">
        <v>0</v>
      </c>
      <c r="E20" s="151">
        <v>0</v>
      </c>
      <c r="F20" s="151">
        <v>0</v>
      </c>
      <c r="G20" s="151">
        <v>0</v>
      </c>
      <c r="H20" s="151">
        <v>0</v>
      </c>
      <c r="I20" s="151">
        <v>0</v>
      </c>
      <c r="J20" s="151">
        <v>0</v>
      </c>
      <c r="K20" s="408">
        <v>0</v>
      </c>
      <c r="L20" s="151">
        <v>0</v>
      </c>
      <c r="M20" s="151">
        <v>0</v>
      </c>
      <c r="N20" s="405">
        <f t="shared" si="2"/>
        <v>0</v>
      </c>
      <c r="O20" s="57"/>
      <c r="P20" s="89"/>
      <c r="Q20" s="82"/>
      <c r="R20" s="79"/>
      <c r="S20" s="79"/>
      <c r="T20" s="79"/>
      <c r="U20" s="79"/>
      <c r="V20" s="79"/>
      <c r="W20" s="79"/>
      <c r="X20" s="79"/>
      <c r="Y20" s="79"/>
      <c r="Z20" s="79"/>
      <c r="AA20" s="79"/>
      <c r="AB20" s="79"/>
      <c r="AC20" s="84"/>
      <c r="AD20" s="1"/>
      <c r="AE20" s="75"/>
    </row>
    <row r="21" spans="1:31" ht="18" customHeight="1">
      <c r="A21" s="187" t="s">
        <v>176</v>
      </c>
      <c r="B21" s="151">
        <v>0</v>
      </c>
      <c r="C21" s="151">
        <v>0</v>
      </c>
      <c r="D21" s="151">
        <v>0</v>
      </c>
      <c r="E21" s="151">
        <v>0</v>
      </c>
      <c r="F21" s="151">
        <v>0</v>
      </c>
      <c r="G21" s="151">
        <v>0</v>
      </c>
      <c r="H21" s="151">
        <v>0</v>
      </c>
      <c r="I21" s="151">
        <v>0</v>
      </c>
      <c r="J21" s="151">
        <v>0</v>
      </c>
      <c r="K21" s="408">
        <v>0</v>
      </c>
      <c r="L21" s="151">
        <v>0</v>
      </c>
      <c r="M21" s="151">
        <v>0</v>
      </c>
      <c r="N21" s="405">
        <f t="shared" si="2"/>
        <v>0</v>
      </c>
      <c r="O21" s="57"/>
      <c r="P21" s="89"/>
      <c r="Q21" s="82"/>
      <c r="R21" s="79"/>
      <c r="S21" s="79"/>
      <c r="T21" s="79"/>
      <c r="U21" s="79"/>
      <c r="V21" s="79"/>
      <c r="W21" s="79"/>
      <c r="X21" s="79"/>
      <c r="Y21" s="79"/>
      <c r="Z21" s="79"/>
      <c r="AA21" s="79"/>
      <c r="AB21" s="79"/>
      <c r="AC21" s="84"/>
      <c r="AD21" s="1"/>
      <c r="AE21" s="75"/>
    </row>
    <row r="22" spans="1:31" ht="18" customHeight="1">
      <c r="A22" s="187" t="s">
        <v>265</v>
      </c>
      <c r="B22" s="403">
        <v>332538</v>
      </c>
      <c r="C22" s="151">
        <v>369594</v>
      </c>
      <c r="D22" s="151">
        <v>606045</v>
      </c>
      <c r="E22" s="151">
        <v>458463</v>
      </c>
      <c r="F22" s="151">
        <v>327622</v>
      </c>
      <c r="G22" s="151">
        <v>314721</v>
      </c>
      <c r="H22" s="151">
        <v>423472</v>
      </c>
      <c r="I22" s="151">
        <v>318503</v>
      </c>
      <c r="J22" s="151">
        <v>255806</v>
      </c>
      <c r="K22" s="408">
        <v>352403</v>
      </c>
      <c r="L22" s="151">
        <v>362424</v>
      </c>
      <c r="M22" s="151">
        <v>331186</v>
      </c>
      <c r="N22" s="405">
        <f t="shared" si="2"/>
        <v>4452777</v>
      </c>
      <c r="O22" s="57"/>
      <c r="P22" s="89"/>
      <c r="Q22" s="82"/>
      <c r="R22" s="79"/>
      <c r="S22" s="79"/>
      <c r="T22" s="79"/>
      <c r="U22" s="79"/>
      <c r="V22" s="79"/>
      <c r="W22" s="79"/>
      <c r="X22" s="79"/>
      <c r="Y22" s="79"/>
      <c r="Z22" s="79"/>
      <c r="AA22" s="79"/>
      <c r="AB22" s="79"/>
      <c r="AC22" s="84"/>
      <c r="AD22" s="1"/>
      <c r="AE22" s="75"/>
    </row>
    <row r="23" spans="1:31" ht="18" customHeight="1">
      <c r="A23" s="187" t="s">
        <v>473</v>
      </c>
      <c r="B23" s="403">
        <v>995410</v>
      </c>
      <c r="C23" s="151">
        <v>1104323</v>
      </c>
      <c r="D23" s="151">
        <v>984008</v>
      </c>
      <c r="E23" s="151">
        <v>1173737</v>
      </c>
      <c r="F23" s="151">
        <v>970154</v>
      </c>
      <c r="G23" s="151">
        <v>880293</v>
      </c>
      <c r="H23" s="151">
        <v>892394</v>
      </c>
      <c r="I23" s="151">
        <v>1145482</v>
      </c>
      <c r="J23" s="151">
        <v>743709</v>
      </c>
      <c r="K23" s="408">
        <v>775432</v>
      </c>
      <c r="L23" s="151">
        <v>1067227</v>
      </c>
      <c r="M23" s="151">
        <v>1302720</v>
      </c>
      <c r="N23" s="405">
        <f t="shared" si="2"/>
        <v>12034889</v>
      </c>
      <c r="O23" s="57"/>
      <c r="P23" s="89"/>
      <c r="Q23" s="82"/>
      <c r="R23" s="79"/>
      <c r="S23" s="79"/>
      <c r="T23" s="79"/>
      <c r="U23" s="79"/>
      <c r="V23" s="79"/>
      <c r="W23" s="79"/>
      <c r="X23" s="79"/>
      <c r="Y23" s="79"/>
      <c r="Z23" s="79"/>
      <c r="AA23" s="79"/>
      <c r="AB23" s="79"/>
      <c r="AC23" s="84"/>
      <c r="AD23" s="1"/>
      <c r="AE23" s="75"/>
    </row>
    <row r="24" spans="1:31" ht="18" customHeight="1">
      <c r="A24" s="187" t="s">
        <v>267</v>
      </c>
      <c r="B24" s="403">
        <v>1059914</v>
      </c>
      <c r="C24" s="151">
        <v>1155802</v>
      </c>
      <c r="D24" s="151">
        <v>1110077</v>
      </c>
      <c r="E24" s="151">
        <v>1313600</v>
      </c>
      <c r="F24" s="151">
        <v>1105873</v>
      </c>
      <c r="G24" s="151">
        <v>1130093</v>
      </c>
      <c r="H24" s="151">
        <v>1060705</v>
      </c>
      <c r="I24" s="151">
        <v>1152727</v>
      </c>
      <c r="J24" s="151">
        <v>1386319</v>
      </c>
      <c r="K24" s="408">
        <v>802050</v>
      </c>
      <c r="L24" s="151">
        <v>1378132</v>
      </c>
      <c r="M24" s="151">
        <v>1446897</v>
      </c>
      <c r="N24" s="405">
        <f t="shared" si="2"/>
        <v>14102189</v>
      </c>
      <c r="O24" s="57"/>
      <c r="P24" s="89"/>
      <c r="Q24" s="82"/>
      <c r="R24" s="79"/>
      <c r="S24" s="79"/>
      <c r="T24" s="79"/>
      <c r="U24" s="79"/>
      <c r="V24" s="79"/>
      <c r="W24" s="79"/>
      <c r="X24" s="79"/>
      <c r="Y24" s="79"/>
      <c r="Z24" s="79"/>
      <c r="AA24" s="79"/>
      <c r="AB24" s="79"/>
      <c r="AC24" s="84"/>
      <c r="AD24" s="1"/>
      <c r="AE24" s="75"/>
    </row>
    <row r="25" spans="1:31" ht="18" customHeight="1">
      <c r="A25" s="187" t="s">
        <v>211</v>
      </c>
      <c r="B25" s="151">
        <v>0</v>
      </c>
      <c r="C25" s="151">
        <v>0</v>
      </c>
      <c r="D25" s="151">
        <v>0</v>
      </c>
      <c r="E25" s="151">
        <v>0</v>
      </c>
      <c r="F25" s="151">
        <v>0</v>
      </c>
      <c r="G25" s="151">
        <v>0</v>
      </c>
      <c r="H25" s="151">
        <v>0</v>
      </c>
      <c r="I25" s="151">
        <v>0</v>
      </c>
      <c r="J25" s="151">
        <v>0</v>
      </c>
      <c r="K25" s="408">
        <v>0</v>
      </c>
      <c r="L25" s="151">
        <v>0</v>
      </c>
      <c r="M25" s="151">
        <v>0</v>
      </c>
      <c r="N25" s="405">
        <f t="shared" si="2"/>
        <v>0</v>
      </c>
      <c r="O25" s="57"/>
      <c r="P25" s="89"/>
      <c r="Q25" s="82"/>
      <c r="R25" s="79"/>
      <c r="S25" s="79"/>
      <c r="T25" s="79"/>
      <c r="U25" s="79"/>
      <c r="V25" s="79"/>
      <c r="W25" s="79"/>
      <c r="X25" s="79"/>
      <c r="Y25" s="79"/>
      <c r="Z25" s="79"/>
      <c r="AA25" s="79"/>
      <c r="AB25" s="79"/>
      <c r="AC25" s="84"/>
      <c r="AD25" s="1"/>
      <c r="AE25" s="75"/>
    </row>
    <row r="26" spans="1:31" ht="18" customHeight="1">
      <c r="A26" s="187" t="s">
        <v>210</v>
      </c>
      <c r="B26" s="151">
        <v>13068</v>
      </c>
      <c r="C26" s="151">
        <v>4963</v>
      </c>
      <c r="D26" s="151">
        <v>0</v>
      </c>
      <c r="E26" s="151">
        <v>11662</v>
      </c>
      <c r="F26" s="151">
        <v>4967</v>
      </c>
      <c r="G26" s="151">
        <v>7412</v>
      </c>
      <c r="H26" s="151">
        <v>0</v>
      </c>
      <c r="I26" s="151">
        <v>9909</v>
      </c>
      <c r="J26" s="151">
        <v>0</v>
      </c>
      <c r="K26" s="408">
        <v>0</v>
      </c>
      <c r="L26" s="151">
        <v>7450</v>
      </c>
      <c r="M26" s="151">
        <v>0</v>
      </c>
      <c r="N26" s="405">
        <f t="shared" si="2"/>
        <v>59431</v>
      </c>
      <c r="O26" s="57"/>
      <c r="P26" s="89"/>
      <c r="Q26" s="82"/>
      <c r="R26" s="79"/>
      <c r="S26" s="79"/>
      <c r="T26" s="79"/>
      <c r="U26" s="79"/>
      <c r="V26" s="79"/>
      <c r="W26" s="79"/>
      <c r="X26" s="79"/>
      <c r="Y26" s="79"/>
      <c r="Z26" s="79"/>
      <c r="AA26" s="79"/>
      <c r="AB26" s="79"/>
      <c r="AC26" s="84"/>
      <c r="AD26" s="1"/>
      <c r="AE26" s="75"/>
    </row>
    <row r="27" spans="1:31" ht="18" customHeight="1">
      <c r="A27" s="187" t="s">
        <v>268</v>
      </c>
      <c r="B27" s="403">
        <v>0</v>
      </c>
      <c r="C27" s="151">
        <v>0</v>
      </c>
      <c r="D27" s="151">
        <v>0</v>
      </c>
      <c r="E27" s="151">
        <v>0</v>
      </c>
      <c r="F27" s="151">
        <v>0</v>
      </c>
      <c r="G27" s="151">
        <v>0</v>
      </c>
      <c r="H27" s="151">
        <v>0</v>
      </c>
      <c r="I27" s="151">
        <v>0</v>
      </c>
      <c r="J27" s="151">
        <v>0</v>
      </c>
      <c r="K27" s="408">
        <v>0</v>
      </c>
      <c r="L27" s="151">
        <v>348021</v>
      </c>
      <c r="M27" s="151">
        <v>0</v>
      </c>
      <c r="N27" s="405">
        <f t="shared" si="2"/>
        <v>348021</v>
      </c>
      <c r="O27" s="56"/>
      <c r="P27" s="89"/>
      <c r="Q27" s="82"/>
      <c r="R27" s="90"/>
      <c r="S27" s="79"/>
      <c r="T27" s="79"/>
      <c r="U27" s="79"/>
      <c r="V27" s="79"/>
      <c r="W27" s="79"/>
      <c r="X27" s="79"/>
      <c r="Y27" s="79"/>
      <c r="Z27" s="79"/>
      <c r="AA27" s="79"/>
      <c r="AB27" s="84"/>
      <c r="AC27" s="84"/>
      <c r="AD27" s="1"/>
      <c r="AE27" s="75"/>
    </row>
    <row r="28" spans="1:31" ht="18" customHeight="1" thickBot="1">
      <c r="A28" s="188" t="s">
        <v>14</v>
      </c>
      <c r="B28" s="409">
        <f t="shared" ref="B28:N28" si="3">SUM(B18:B27)</f>
        <v>3590174</v>
      </c>
      <c r="C28" s="409">
        <f t="shared" si="3"/>
        <v>4016478</v>
      </c>
      <c r="D28" s="409">
        <f t="shared" si="3"/>
        <v>3899521</v>
      </c>
      <c r="E28" s="409">
        <f t="shared" si="3"/>
        <v>3976363</v>
      </c>
      <c r="F28" s="409">
        <f t="shared" si="3"/>
        <v>3508464</v>
      </c>
      <c r="G28" s="409">
        <f t="shared" si="3"/>
        <v>3408982</v>
      </c>
      <c r="H28" s="409">
        <f t="shared" si="3"/>
        <v>3379714</v>
      </c>
      <c r="I28" s="410">
        <f t="shared" si="3"/>
        <v>3854777</v>
      </c>
      <c r="J28" s="409">
        <f t="shared" si="3"/>
        <v>3195696</v>
      </c>
      <c r="K28" s="409">
        <f t="shared" si="3"/>
        <v>3146833</v>
      </c>
      <c r="L28" s="409">
        <f t="shared" si="3"/>
        <v>4278084</v>
      </c>
      <c r="M28" s="409">
        <f t="shared" si="3"/>
        <v>3952399</v>
      </c>
      <c r="N28" s="407">
        <f t="shared" si="3"/>
        <v>44207485</v>
      </c>
      <c r="O28" s="56"/>
      <c r="P28" s="75"/>
      <c r="Q28" s="87"/>
      <c r="R28" s="81"/>
      <c r="S28" s="81"/>
      <c r="T28" s="81"/>
      <c r="U28" s="81"/>
      <c r="V28" s="81"/>
      <c r="W28" s="81"/>
      <c r="X28" s="81"/>
      <c r="Y28" s="81"/>
      <c r="Z28" s="81"/>
      <c r="AA28" s="81"/>
      <c r="AB28" s="81"/>
      <c r="AC28" s="81"/>
      <c r="AD28" s="1"/>
      <c r="AE28" s="75"/>
    </row>
    <row r="29" spans="1:31">
      <c r="A29" s="64"/>
      <c r="B29" s="411"/>
      <c r="C29" s="412"/>
      <c r="D29" s="411"/>
      <c r="E29" s="411"/>
      <c r="F29" s="411"/>
      <c r="G29" s="411"/>
      <c r="H29" s="411"/>
      <c r="P29" s="75"/>
      <c r="Q29" s="82"/>
      <c r="R29" s="79"/>
      <c r="S29" s="79"/>
      <c r="T29" s="79"/>
      <c r="U29" s="79"/>
      <c r="V29" s="79"/>
      <c r="W29" s="79"/>
      <c r="X29" s="79"/>
      <c r="Y29" s="79"/>
      <c r="Z29" s="79"/>
      <c r="AA29" s="79"/>
      <c r="AB29" s="84"/>
      <c r="AC29" s="84"/>
      <c r="AD29" s="1"/>
      <c r="AE29" s="75"/>
    </row>
    <row r="30" spans="1:31">
      <c r="B30" s="91"/>
      <c r="C30" s="91"/>
      <c r="E30" s="91"/>
      <c r="F30" s="91"/>
      <c r="G30" s="91"/>
      <c r="H30" s="91"/>
      <c r="L30" s="53"/>
      <c r="P30" s="75"/>
      <c r="Q30" s="82"/>
      <c r="R30" s="81"/>
      <c r="S30" s="79"/>
      <c r="T30" s="79"/>
      <c r="U30" s="79"/>
      <c r="V30" s="79"/>
      <c r="W30" s="79"/>
      <c r="X30" s="79"/>
      <c r="Y30" s="79"/>
      <c r="Z30" s="79"/>
      <c r="AA30" s="79"/>
      <c r="AB30" s="84"/>
      <c r="AC30" s="84"/>
      <c r="AD30" s="1"/>
      <c r="AE30" s="75"/>
    </row>
    <row r="31" spans="1:31">
      <c r="B31" s="91"/>
      <c r="C31" s="91"/>
      <c r="D31" s="91"/>
      <c r="E31" s="91"/>
      <c r="F31" s="91"/>
      <c r="G31" s="91"/>
      <c r="H31" s="91"/>
      <c r="L31" s="53"/>
      <c r="P31" s="75"/>
      <c r="Q31" s="82"/>
      <c r="R31" s="79"/>
      <c r="S31" s="79"/>
      <c r="T31" s="79"/>
      <c r="U31" s="79"/>
      <c r="V31" s="85"/>
      <c r="W31" s="79"/>
      <c r="X31" s="79"/>
      <c r="Y31" s="85"/>
      <c r="Z31" s="79"/>
      <c r="AA31" s="79"/>
      <c r="AB31" s="84"/>
      <c r="AC31" s="84"/>
      <c r="AD31" s="1"/>
      <c r="AE31" s="75"/>
    </row>
    <row r="32" spans="1:31">
      <c r="B32" s="91"/>
      <c r="C32" s="91"/>
      <c r="D32" s="91"/>
      <c r="E32" s="91"/>
      <c r="F32" s="91"/>
      <c r="G32" s="91"/>
      <c r="H32" s="91"/>
      <c r="L32" s="53"/>
      <c r="Q32" s="82"/>
      <c r="R32" s="79"/>
      <c r="S32" s="79"/>
      <c r="T32" s="79"/>
      <c r="U32" s="85"/>
      <c r="V32" s="85"/>
      <c r="W32" s="85"/>
      <c r="X32" s="79"/>
      <c r="Y32" s="79"/>
      <c r="Z32" s="79"/>
      <c r="AA32" s="79"/>
      <c r="AB32" s="84"/>
      <c r="AC32" s="84"/>
      <c r="AD32" s="1"/>
      <c r="AE32" s="75"/>
    </row>
    <row r="33" spans="2:31">
      <c r="B33" s="91"/>
      <c r="C33" s="91"/>
      <c r="D33" s="91"/>
      <c r="E33" s="91"/>
      <c r="F33" s="91"/>
      <c r="G33" s="91"/>
      <c r="H33" s="91"/>
      <c r="L33" s="53"/>
      <c r="Q33" s="82"/>
      <c r="R33" s="79"/>
      <c r="S33" s="79"/>
      <c r="T33" s="79"/>
      <c r="U33" s="79"/>
      <c r="V33" s="79"/>
      <c r="W33" s="86"/>
      <c r="X33" s="79"/>
      <c r="Y33" s="79"/>
      <c r="Z33" s="79"/>
      <c r="AA33" s="79"/>
      <c r="AB33" s="84"/>
      <c r="AC33" s="84"/>
      <c r="AD33" s="1"/>
      <c r="AE33" s="75"/>
    </row>
    <row r="34" spans="2:31">
      <c r="B34" s="91"/>
      <c r="C34" s="91"/>
      <c r="D34" s="91"/>
      <c r="E34" s="91"/>
      <c r="F34" s="91"/>
      <c r="G34" s="91"/>
      <c r="H34" s="91"/>
      <c r="L34" s="53"/>
      <c r="Q34" s="87"/>
      <c r="R34" s="81"/>
      <c r="S34" s="81"/>
      <c r="T34" s="81"/>
      <c r="U34" s="81"/>
      <c r="V34" s="81"/>
      <c r="W34" s="81"/>
      <c r="X34" s="81"/>
      <c r="Y34" s="81"/>
      <c r="Z34" s="81"/>
      <c r="AA34" s="81"/>
      <c r="AB34" s="81"/>
      <c r="AC34" s="81"/>
      <c r="AD34" s="1"/>
      <c r="AE34" s="75"/>
    </row>
    <row r="35" spans="2:31">
      <c r="B35" s="91"/>
      <c r="C35" s="91"/>
      <c r="D35" s="91"/>
      <c r="E35" s="91"/>
      <c r="F35" s="91"/>
      <c r="G35" s="91"/>
      <c r="H35" s="91"/>
      <c r="L35" s="53"/>
      <c r="Q35" s="1"/>
      <c r="R35" s="1"/>
      <c r="S35" s="1"/>
      <c r="T35" s="1"/>
      <c r="U35" s="1"/>
      <c r="V35" s="1"/>
      <c r="W35" s="1"/>
      <c r="X35" s="1"/>
      <c r="Y35" s="1"/>
      <c r="Z35" s="1"/>
      <c r="AA35" s="1"/>
      <c r="AB35" s="1"/>
      <c r="AC35" s="1"/>
      <c r="AD35" s="1"/>
      <c r="AE35" s="75"/>
    </row>
    <row r="36" spans="2:31">
      <c r="B36" s="91"/>
      <c r="C36" s="91"/>
      <c r="D36" s="91"/>
      <c r="E36" s="91"/>
      <c r="F36" s="91"/>
      <c r="G36" s="91"/>
      <c r="H36" s="91"/>
      <c r="L36" s="53"/>
      <c r="Q36" s="75"/>
      <c r="R36" s="75"/>
      <c r="S36" s="75"/>
      <c r="T36" s="75"/>
      <c r="U36" s="75"/>
      <c r="V36" s="75"/>
      <c r="W36" s="75"/>
      <c r="X36" s="75"/>
      <c r="Y36" s="75"/>
      <c r="Z36" s="75"/>
      <c r="AA36" s="75"/>
      <c r="AB36" s="75"/>
      <c r="AC36" s="75"/>
      <c r="AD36" s="75"/>
      <c r="AE36" s="75"/>
    </row>
    <row r="37" spans="2:31">
      <c r="B37" s="91"/>
      <c r="C37" s="91"/>
      <c r="D37" s="91"/>
      <c r="E37" s="91"/>
      <c r="F37" s="91"/>
      <c r="G37" s="91"/>
      <c r="H37" s="91"/>
      <c r="L37" s="53"/>
    </row>
    <row r="38" spans="2:31">
      <c r="B38" s="91"/>
      <c r="C38" s="91"/>
      <c r="D38" s="91"/>
      <c r="E38" s="91"/>
      <c r="F38" s="91"/>
      <c r="G38" s="91"/>
      <c r="H38" s="91"/>
      <c r="L38" s="53"/>
    </row>
    <row r="39" spans="2:31">
      <c r="B39" s="91"/>
      <c r="C39" s="91"/>
      <c r="D39" s="91"/>
      <c r="E39" s="91"/>
      <c r="F39" s="91"/>
      <c r="G39" s="91"/>
      <c r="H39" s="91"/>
      <c r="L39" s="53"/>
    </row>
    <row r="40" spans="2:31">
      <c r="B40" s="91"/>
      <c r="C40" s="91"/>
      <c r="D40" s="91"/>
      <c r="E40" s="91"/>
      <c r="F40" s="91"/>
      <c r="G40" s="91"/>
      <c r="H40" s="91"/>
      <c r="L40" s="53"/>
    </row>
    <row r="41" spans="2:31">
      <c r="B41" s="91"/>
      <c r="C41" s="91"/>
      <c r="D41" s="91"/>
      <c r="E41" s="91"/>
      <c r="F41" s="91"/>
      <c r="G41" s="91"/>
      <c r="H41" s="91"/>
      <c r="L41" s="53"/>
    </row>
    <row r="42" spans="2:31">
      <c r="B42" s="91"/>
      <c r="C42" s="91"/>
      <c r="D42" s="91"/>
      <c r="E42" s="91"/>
      <c r="F42" s="91"/>
      <c r="G42" s="91"/>
      <c r="H42" s="91"/>
      <c r="L42" s="53"/>
    </row>
    <row r="43" spans="2:31">
      <c r="B43" s="91"/>
      <c r="C43" s="91"/>
      <c r="D43" s="91"/>
      <c r="E43" s="91"/>
      <c r="F43" s="91"/>
      <c r="G43" s="91"/>
      <c r="H43" s="91"/>
      <c r="L43" s="53"/>
    </row>
    <row r="44" spans="2:31">
      <c r="B44" s="91"/>
      <c r="C44" s="91"/>
      <c r="D44" s="91"/>
      <c r="E44" s="91"/>
      <c r="F44" s="91"/>
      <c r="G44" s="91"/>
      <c r="H44" s="91"/>
      <c r="L44" s="53"/>
    </row>
    <row r="78" spans="1:17">
      <c r="A78" s="249"/>
      <c r="B78" s="249"/>
      <c r="C78" s="249"/>
      <c r="D78" s="249"/>
      <c r="E78" s="249"/>
      <c r="F78" s="249"/>
      <c r="G78" s="249"/>
      <c r="H78" s="249"/>
      <c r="I78" s="249"/>
      <c r="J78" s="249"/>
      <c r="K78" s="249"/>
      <c r="L78" s="250"/>
      <c r="M78" s="249"/>
      <c r="N78" s="249"/>
      <c r="O78" s="249"/>
      <c r="P78" s="249"/>
      <c r="Q78" s="249"/>
    </row>
  </sheetData>
  <mergeCells count="3">
    <mergeCell ref="A1:N1"/>
    <mergeCell ref="A16:N16"/>
    <mergeCell ref="A2:N2"/>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14:M14 B28:M2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AG77"/>
  <sheetViews>
    <sheetView view="pageLayout" topLeftCell="I7" zoomScaleNormal="100" zoomScaleSheetLayoutView="100" workbookViewId="0">
      <selection activeCell="N21" sqref="N21"/>
    </sheetView>
  </sheetViews>
  <sheetFormatPr defaultColWidth="9.140625" defaultRowHeight="15"/>
  <cols>
    <col min="1" max="1" width="29.140625" style="53" customWidth="1"/>
    <col min="2" max="8" width="10.42578125" style="53" customWidth="1"/>
    <col min="9" max="9" width="11.42578125" style="53" customWidth="1"/>
    <col min="10" max="11" width="10.42578125" style="53" customWidth="1"/>
    <col min="12" max="12" width="10.42578125" style="54" customWidth="1"/>
    <col min="13" max="13" width="11.42578125" style="53" bestFit="1" customWidth="1"/>
    <col min="14" max="14" width="11.5703125" style="53" bestFit="1" customWidth="1"/>
    <col min="15" max="15" width="11" style="53" bestFit="1" customWidth="1"/>
    <col min="16" max="16384" width="9.140625" style="53"/>
  </cols>
  <sheetData>
    <row r="1" spans="1:33" ht="25.5" customHeight="1">
      <c r="A1" s="458" t="s">
        <v>402</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5.5" customHeight="1">
      <c r="A2" s="166" t="s">
        <v>159</v>
      </c>
      <c r="B2" s="113">
        <v>42377</v>
      </c>
      <c r="C2" s="113">
        <v>42408</v>
      </c>
      <c r="D2" s="113">
        <v>42437</v>
      </c>
      <c r="E2" s="113">
        <v>42468</v>
      </c>
      <c r="F2" s="113">
        <v>42498</v>
      </c>
      <c r="G2" s="113">
        <v>42529</v>
      </c>
      <c r="H2" s="113">
        <v>42559</v>
      </c>
      <c r="I2" s="113">
        <v>42590</v>
      </c>
      <c r="J2" s="113">
        <v>42621</v>
      </c>
      <c r="K2" s="113">
        <v>42651</v>
      </c>
      <c r="L2" s="113">
        <v>42682</v>
      </c>
      <c r="M2" s="113">
        <v>42712</v>
      </c>
      <c r="N2" s="177" t="s">
        <v>14</v>
      </c>
      <c r="P2" s="66"/>
      <c r="Q2" s="82"/>
      <c r="R2" s="79"/>
      <c r="S2" s="79"/>
      <c r="T2" s="79"/>
      <c r="U2" s="79"/>
      <c r="V2" s="79"/>
      <c r="W2" s="79"/>
      <c r="X2" s="79"/>
      <c r="Y2" s="79"/>
      <c r="Z2" s="79"/>
      <c r="AA2" s="79"/>
      <c r="AB2" s="79"/>
      <c r="AC2" s="84"/>
      <c r="AD2" s="88"/>
      <c r="AE2" s="75"/>
      <c r="AF2" s="75"/>
      <c r="AG2" s="75"/>
    </row>
    <row r="3" spans="1:33" ht="18.75" customHeight="1">
      <c r="A3" s="187" t="s">
        <v>151</v>
      </c>
      <c r="B3" s="151">
        <v>-45744</v>
      </c>
      <c r="C3" s="151">
        <v>-33517</v>
      </c>
      <c r="D3" s="151">
        <v>-33197</v>
      </c>
      <c r="E3" s="151">
        <v>-15270</v>
      </c>
      <c r="F3" s="151">
        <v>-33421</v>
      </c>
      <c r="G3" s="151">
        <v>-26184</v>
      </c>
      <c r="H3" s="151">
        <v>-22880</v>
      </c>
      <c r="I3" s="151">
        <v>4990</v>
      </c>
      <c r="J3" s="151">
        <v>-8440</v>
      </c>
      <c r="K3" s="151">
        <v>-23670</v>
      </c>
      <c r="L3" s="151">
        <v>-23029</v>
      </c>
      <c r="M3" s="151">
        <v>-15976</v>
      </c>
      <c r="N3" s="405">
        <f>SUM(B3:M3)</f>
        <v>-276338</v>
      </c>
      <c r="P3" s="67"/>
      <c r="Q3" s="82"/>
      <c r="R3" s="90"/>
      <c r="S3" s="79"/>
      <c r="T3" s="79"/>
      <c r="U3" s="79"/>
      <c r="V3" s="79"/>
      <c r="W3" s="79"/>
      <c r="X3" s="79"/>
      <c r="Y3" s="79"/>
      <c r="Z3" s="79"/>
      <c r="AA3" s="79"/>
      <c r="AB3" s="84"/>
      <c r="AC3" s="84"/>
      <c r="AD3" s="88"/>
      <c r="AE3" s="75"/>
      <c r="AF3" s="75"/>
      <c r="AG3" s="75"/>
    </row>
    <row r="4" spans="1:33" ht="18.75" customHeight="1">
      <c r="A4" s="187" t="s">
        <v>209</v>
      </c>
      <c r="B4" s="151">
        <v>1442710</v>
      </c>
      <c r="C4" s="151">
        <v>1512416</v>
      </c>
      <c r="D4" s="151">
        <v>1578618</v>
      </c>
      <c r="E4" s="151">
        <v>1477115</v>
      </c>
      <c r="F4" s="151">
        <v>1450696</v>
      </c>
      <c r="G4" s="151">
        <v>1441324</v>
      </c>
      <c r="H4" s="151">
        <v>1489751</v>
      </c>
      <c r="I4" s="151">
        <v>1434555</v>
      </c>
      <c r="J4" s="151">
        <v>1283351</v>
      </c>
      <c r="K4" s="151">
        <v>1473023</v>
      </c>
      <c r="L4" s="151">
        <v>1442122</v>
      </c>
      <c r="M4" s="151">
        <v>1474798</v>
      </c>
      <c r="N4" s="405">
        <f t="shared" ref="N4:N11" si="0">SUM(B4:M4)</f>
        <v>17500479</v>
      </c>
      <c r="P4" s="67"/>
      <c r="Q4" s="82"/>
      <c r="R4" s="90"/>
      <c r="S4" s="79"/>
      <c r="T4" s="79"/>
      <c r="U4" s="79"/>
      <c r="V4" s="79"/>
      <c r="W4" s="79"/>
      <c r="X4" s="79"/>
      <c r="Y4" s="79"/>
      <c r="Z4" s="79"/>
      <c r="AA4" s="79"/>
      <c r="AB4" s="84"/>
      <c r="AC4" s="84"/>
      <c r="AD4" s="88"/>
      <c r="AE4" s="75"/>
      <c r="AF4" s="75"/>
      <c r="AG4" s="75"/>
    </row>
    <row r="5" spans="1:33" ht="18.75" customHeight="1">
      <c r="A5" s="187" t="s">
        <v>176</v>
      </c>
      <c r="B5" s="151">
        <v>11629</v>
      </c>
      <c r="C5" s="151">
        <v>-3391</v>
      </c>
      <c r="D5" s="151">
        <v>-4863</v>
      </c>
      <c r="E5" s="151">
        <v>9310</v>
      </c>
      <c r="F5" s="151">
        <v>14415</v>
      </c>
      <c r="G5" s="151">
        <v>-20393</v>
      </c>
      <c r="H5" s="151">
        <v>17081</v>
      </c>
      <c r="I5" s="151">
        <v>-282</v>
      </c>
      <c r="J5" s="151">
        <v>-20227</v>
      </c>
      <c r="K5" s="151">
        <v>22120</v>
      </c>
      <c r="L5" s="151">
        <v>-24964</v>
      </c>
      <c r="M5" s="151">
        <v>37035</v>
      </c>
      <c r="N5" s="405">
        <f t="shared" si="0"/>
        <v>37470</v>
      </c>
      <c r="P5" s="67"/>
      <c r="Q5" s="82"/>
      <c r="R5" s="90"/>
      <c r="S5" s="79"/>
      <c r="T5" s="79"/>
      <c r="U5" s="79"/>
      <c r="V5" s="79"/>
      <c r="W5" s="79"/>
      <c r="X5" s="79"/>
      <c r="Y5" s="79"/>
      <c r="Z5" s="79"/>
      <c r="AA5" s="79"/>
      <c r="AB5" s="84"/>
      <c r="AC5" s="84"/>
      <c r="AD5" s="88"/>
      <c r="AE5" s="75"/>
      <c r="AF5" s="75"/>
      <c r="AG5" s="75"/>
    </row>
    <row r="6" spans="1:33" ht="18.75" customHeight="1">
      <c r="A6" s="187" t="s">
        <v>265</v>
      </c>
      <c r="B6" s="151">
        <v>506025</v>
      </c>
      <c r="C6" s="151">
        <v>513144</v>
      </c>
      <c r="D6" s="151">
        <v>575121</v>
      </c>
      <c r="E6" s="151">
        <v>611554</v>
      </c>
      <c r="F6" s="151">
        <v>383791</v>
      </c>
      <c r="G6" s="151">
        <v>422407</v>
      </c>
      <c r="H6" s="151">
        <v>418548</v>
      </c>
      <c r="I6" s="151">
        <v>455203</v>
      </c>
      <c r="J6" s="151">
        <v>348862</v>
      </c>
      <c r="K6" s="151">
        <v>438988</v>
      </c>
      <c r="L6" s="151">
        <v>369779</v>
      </c>
      <c r="M6" s="151">
        <v>486220</v>
      </c>
      <c r="N6" s="405">
        <f t="shared" si="0"/>
        <v>5529642</v>
      </c>
      <c r="P6" s="67"/>
      <c r="Q6" s="82"/>
      <c r="R6" s="90"/>
      <c r="S6" s="79"/>
      <c r="T6" s="79"/>
      <c r="U6" s="79"/>
      <c r="V6" s="79"/>
      <c r="W6" s="79"/>
      <c r="X6" s="79"/>
      <c r="Y6" s="79"/>
      <c r="Z6" s="79"/>
      <c r="AA6" s="79"/>
      <c r="AB6" s="84"/>
      <c r="AC6" s="84"/>
      <c r="AD6" s="88"/>
      <c r="AE6" s="75"/>
      <c r="AF6" s="75"/>
      <c r="AG6" s="75"/>
    </row>
    <row r="7" spans="1:33" ht="18.75" customHeight="1">
      <c r="A7" s="187" t="s">
        <v>266</v>
      </c>
      <c r="B7" s="151">
        <v>1286242</v>
      </c>
      <c r="C7" s="151">
        <v>1285853</v>
      </c>
      <c r="D7" s="151">
        <v>1424670</v>
      </c>
      <c r="E7" s="151">
        <v>1360831</v>
      </c>
      <c r="F7" s="151">
        <v>1233124</v>
      </c>
      <c r="G7" s="151">
        <v>1301558</v>
      </c>
      <c r="H7" s="151">
        <v>1314537</v>
      </c>
      <c r="I7" s="151">
        <v>1393397</v>
      </c>
      <c r="J7" s="151">
        <v>1079181</v>
      </c>
      <c r="K7" s="151">
        <v>1407452</v>
      </c>
      <c r="L7" s="151">
        <v>1239328</v>
      </c>
      <c r="M7" s="151">
        <v>1431959</v>
      </c>
      <c r="N7" s="405">
        <f t="shared" si="0"/>
        <v>15758132</v>
      </c>
      <c r="P7" s="67"/>
      <c r="Q7" s="82"/>
      <c r="R7" s="90"/>
      <c r="S7" s="79"/>
      <c r="T7" s="79"/>
      <c r="U7" s="79"/>
      <c r="V7" s="79"/>
      <c r="W7" s="79"/>
      <c r="X7" s="79"/>
      <c r="Y7" s="79"/>
      <c r="Z7" s="79"/>
      <c r="AA7" s="79"/>
      <c r="AB7" s="84"/>
      <c r="AC7" s="84"/>
      <c r="AD7" s="88"/>
      <c r="AE7" s="75"/>
      <c r="AF7" s="75"/>
      <c r="AG7" s="75"/>
    </row>
    <row r="8" spans="1:33" ht="18.75" customHeight="1">
      <c r="A8" s="187" t="s">
        <v>267</v>
      </c>
      <c r="B8" s="151">
        <v>1159354</v>
      </c>
      <c r="C8" s="151">
        <v>1008829</v>
      </c>
      <c r="D8" s="151">
        <v>1143384</v>
      </c>
      <c r="E8" s="151">
        <v>1096890</v>
      </c>
      <c r="F8" s="151">
        <v>1197603</v>
      </c>
      <c r="G8" s="151">
        <v>1204984</v>
      </c>
      <c r="H8" s="151">
        <v>1204748</v>
      </c>
      <c r="I8" s="151">
        <v>1314164</v>
      </c>
      <c r="J8" s="151">
        <v>911211</v>
      </c>
      <c r="K8" s="151">
        <v>1029921</v>
      </c>
      <c r="L8" s="151">
        <v>1140778</v>
      </c>
      <c r="M8" s="151">
        <v>1204818</v>
      </c>
      <c r="N8" s="405">
        <f t="shared" si="0"/>
        <v>13616684</v>
      </c>
      <c r="P8" s="67"/>
      <c r="Q8" s="82"/>
      <c r="R8" s="90"/>
      <c r="S8" s="79"/>
      <c r="T8" s="79"/>
      <c r="U8" s="79"/>
      <c r="V8" s="79"/>
      <c r="W8" s="79"/>
      <c r="X8" s="79"/>
      <c r="Y8" s="79"/>
      <c r="Z8" s="79"/>
      <c r="AA8" s="79"/>
      <c r="AB8" s="84"/>
      <c r="AC8" s="84"/>
      <c r="AD8" s="88"/>
      <c r="AE8" s="75"/>
      <c r="AF8" s="75"/>
      <c r="AG8" s="75"/>
    </row>
    <row r="9" spans="1:33" ht="18.75" customHeight="1">
      <c r="A9" s="187" t="s">
        <v>211</v>
      </c>
      <c r="B9" s="151">
        <v>263</v>
      </c>
      <c r="C9" s="151">
        <v>6823</v>
      </c>
      <c r="D9" s="151">
        <v>367</v>
      </c>
      <c r="E9" s="151">
        <v>7557</v>
      </c>
      <c r="F9" s="151">
        <v>2084</v>
      </c>
      <c r="G9" s="151">
        <v>-327</v>
      </c>
      <c r="H9" s="151">
        <v>5181</v>
      </c>
      <c r="I9" s="151">
        <v>483</v>
      </c>
      <c r="J9" s="151">
        <v>10538</v>
      </c>
      <c r="K9" s="151">
        <v>5491</v>
      </c>
      <c r="L9" s="151">
        <v>4111</v>
      </c>
      <c r="M9" s="151">
        <v>12424</v>
      </c>
      <c r="N9" s="405">
        <f t="shared" si="0"/>
        <v>54995</v>
      </c>
      <c r="P9" s="67"/>
      <c r="Q9" s="82"/>
      <c r="R9" s="90"/>
      <c r="S9" s="79"/>
      <c r="T9" s="79"/>
      <c r="U9" s="79"/>
      <c r="V9" s="79"/>
      <c r="W9" s="79"/>
      <c r="X9" s="79"/>
      <c r="Y9" s="79"/>
      <c r="Z9" s="79"/>
      <c r="AA9" s="79"/>
      <c r="AB9" s="84"/>
      <c r="AC9" s="84"/>
      <c r="AD9" s="88"/>
      <c r="AE9" s="75"/>
      <c r="AF9" s="75"/>
      <c r="AG9" s="75"/>
    </row>
    <row r="10" spans="1:33" ht="18.75" customHeight="1">
      <c r="A10" s="187" t="s">
        <v>210</v>
      </c>
      <c r="B10" s="151">
        <v>12552</v>
      </c>
      <c r="C10" s="151">
        <v>5072</v>
      </c>
      <c r="D10" s="151">
        <v>4987</v>
      </c>
      <c r="E10" s="151">
        <v>5218</v>
      </c>
      <c r="F10" s="151">
        <v>6982</v>
      </c>
      <c r="G10" s="151">
        <v>5634</v>
      </c>
      <c r="H10" s="151">
        <v>3602</v>
      </c>
      <c r="I10" s="151">
        <v>5218</v>
      </c>
      <c r="J10" s="151">
        <v>2355</v>
      </c>
      <c r="K10" s="151">
        <v>600</v>
      </c>
      <c r="L10" s="151">
        <v>1525</v>
      </c>
      <c r="M10" s="151">
        <v>785</v>
      </c>
      <c r="N10" s="405">
        <f t="shared" si="0"/>
        <v>54530</v>
      </c>
      <c r="P10" s="67"/>
      <c r="Q10" s="82"/>
      <c r="R10" s="90"/>
      <c r="S10" s="79"/>
      <c r="T10" s="79"/>
      <c r="U10" s="79"/>
      <c r="V10" s="79"/>
      <c r="W10" s="79"/>
      <c r="X10" s="79"/>
      <c r="Y10" s="79"/>
      <c r="Z10" s="79"/>
      <c r="AA10" s="79"/>
      <c r="AB10" s="84"/>
      <c r="AC10" s="84"/>
      <c r="AD10" s="88"/>
      <c r="AE10" s="75"/>
      <c r="AF10" s="75"/>
      <c r="AG10" s="75"/>
    </row>
    <row r="11" spans="1:33" ht="18.75" customHeight="1">
      <c r="A11" s="187" t="s">
        <v>268</v>
      </c>
      <c r="B11" s="151">
        <v>-154920</v>
      </c>
      <c r="C11" s="151">
        <v>-67868</v>
      </c>
      <c r="D11" s="151">
        <v>-79247</v>
      </c>
      <c r="E11" s="151">
        <v>197854</v>
      </c>
      <c r="F11" s="151">
        <v>-128060</v>
      </c>
      <c r="G11" s="151">
        <v>-109366</v>
      </c>
      <c r="H11" s="151">
        <v>35939</v>
      </c>
      <c r="I11" s="151">
        <v>27077</v>
      </c>
      <c r="J11" s="151">
        <v>333006</v>
      </c>
      <c r="K11" s="151">
        <v>23380</v>
      </c>
      <c r="L11" s="151">
        <v>260729</v>
      </c>
      <c r="M11" s="151">
        <v>102650</v>
      </c>
      <c r="N11" s="405">
        <f t="shared" si="0"/>
        <v>441174</v>
      </c>
      <c r="P11" s="67"/>
      <c r="Q11" s="82"/>
      <c r="R11" s="90"/>
      <c r="S11" s="79"/>
      <c r="T11" s="79"/>
      <c r="U11" s="79"/>
      <c r="V11" s="79"/>
      <c r="W11" s="79"/>
      <c r="X11" s="79"/>
      <c r="Y11" s="79"/>
      <c r="Z11" s="79"/>
      <c r="AA11" s="79"/>
      <c r="AB11" s="84"/>
      <c r="AC11" s="84"/>
      <c r="AD11" s="88"/>
      <c r="AE11" s="75"/>
      <c r="AF11" s="75"/>
      <c r="AG11" s="75"/>
    </row>
    <row r="12" spans="1:33" ht="18.75" customHeight="1">
      <c r="A12" s="187" t="s">
        <v>269</v>
      </c>
      <c r="B12" s="151">
        <v>165325</v>
      </c>
      <c r="C12" s="151">
        <v>102217</v>
      </c>
      <c r="D12" s="151">
        <v>146819</v>
      </c>
      <c r="E12" s="151">
        <v>126539</v>
      </c>
      <c r="F12" s="151">
        <v>80784</v>
      </c>
      <c r="G12" s="151">
        <v>160611</v>
      </c>
      <c r="H12" s="151">
        <v>161113</v>
      </c>
      <c r="I12" s="151">
        <v>66119</v>
      </c>
      <c r="J12" s="151">
        <v>133698</v>
      </c>
      <c r="K12" s="151">
        <v>140333</v>
      </c>
      <c r="L12" s="151">
        <v>89793</v>
      </c>
      <c r="M12" s="151">
        <v>166400</v>
      </c>
      <c r="N12" s="405">
        <f>SUM(B12:M12)</f>
        <v>1539751</v>
      </c>
      <c r="P12" s="67"/>
      <c r="Q12" s="82"/>
      <c r="R12" s="90"/>
      <c r="S12" s="79"/>
      <c r="T12" s="79"/>
      <c r="U12" s="79"/>
      <c r="V12" s="79"/>
      <c r="W12" s="79"/>
      <c r="X12" s="79"/>
      <c r="Y12" s="79"/>
      <c r="Z12" s="79"/>
      <c r="AA12" s="79"/>
      <c r="AB12" s="84"/>
      <c r="AC12" s="84"/>
      <c r="AD12" s="88"/>
      <c r="AE12" s="75"/>
      <c r="AF12" s="75"/>
      <c r="AG12" s="75"/>
    </row>
    <row r="13" spans="1:33" ht="18.75" customHeight="1" thickBot="1">
      <c r="A13" s="188" t="s">
        <v>14</v>
      </c>
      <c r="B13" s="406">
        <f t="shared" ref="B13:K13" si="1">SUM(B3:B12)</f>
        <v>4383436</v>
      </c>
      <c r="C13" s="406">
        <f t="shared" si="1"/>
        <v>4329578</v>
      </c>
      <c r="D13" s="406">
        <f t="shared" si="1"/>
        <v>4756659</v>
      </c>
      <c r="E13" s="406">
        <f t="shared" si="1"/>
        <v>4877598</v>
      </c>
      <c r="F13" s="406">
        <f t="shared" si="1"/>
        <v>4207998</v>
      </c>
      <c r="G13" s="406">
        <f t="shared" si="1"/>
        <v>4380248</v>
      </c>
      <c r="H13" s="406">
        <f t="shared" si="1"/>
        <v>4627620</v>
      </c>
      <c r="I13" s="406">
        <f t="shared" si="1"/>
        <v>4700924</v>
      </c>
      <c r="J13" s="406">
        <f t="shared" si="1"/>
        <v>4073535</v>
      </c>
      <c r="K13" s="406">
        <f t="shared" si="1"/>
        <v>4517638</v>
      </c>
      <c r="L13" s="406">
        <f>SUM(L3:L12)</f>
        <v>4500172</v>
      </c>
      <c r="M13" s="406">
        <f>SUM(M3:M12)</f>
        <v>4901113</v>
      </c>
      <c r="N13" s="407">
        <f>SUM(N3:N12)</f>
        <v>54256519</v>
      </c>
      <c r="P13" s="75"/>
      <c r="Q13" s="82"/>
      <c r="R13" s="79"/>
      <c r="S13" s="79"/>
      <c r="T13" s="79"/>
      <c r="U13" s="85"/>
      <c r="V13" s="85"/>
      <c r="W13" s="85"/>
      <c r="X13" s="79"/>
      <c r="Y13" s="79"/>
      <c r="Z13" s="79"/>
      <c r="AA13" s="79"/>
      <c r="AB13" s="84"/>
      <c r="AC13" s="84"/>
      <c r="AD13" s="88"/>
      <c r="AE13" s="75"/>
      <c r="AF13" s="75"/>
      <c r="AG13" s="75"/>
    </row>
    <row r="14" spans="1:33" ht="36" customHeight="1" thickBot="1">
      <c r="A14" s="345"/>
      <c r="B14" s="345"/>
      <c r="C14" s="345"/>
      <c r="D14" s="345"/>
      <c r="E14" s="345"/>
      <c r="F14" s="345"/>
      <c r="G14" s="345"/>
      <c r="H14" s="346"/>
      <c r="I14" s="345"/>
      <c r="J14" s="345"/>
      <c r="K14" s="345"/>
      <c r="L14" s="347"/>
      <c r="M14" s="345"/>
      <c r="N14" s="345"/>
      <c r="P14" s="75"/>
      <c r="Q14" s="82"/>
      <c r="R14" s="79"/>
      <c r="S14" s="79"/>
      <c r="T14" s="79"/>
      <c r="U14" s="79"/>
      <c r="V14" s="79"/>
      <c r="W14" s="79"/>
      <c r="X14" s="79"/>
      <c r="Y14" s="79"/>
      <c r="Z14" s="79"/>
      <c r="AA14" s="79"/>
      <c r="AB14" s="84"/>
      <c r="AC14" s="84"/>
      <c r="AD14" s="88"/>
      <c r="AE14" s="75"/>
      <c r="AF14" s="75"/>
      <c r="AG14" s="75"/>
    </row>
    <row r="15" spans="1:33" ht="25.5" customHeight="1">
      <c r="A15" s="458" t="s">
        <v>448</v>
      </c>
      <c r="B15" s="459"/>
      <c r="C15" s="459"/>
      <c r="D15" s="459"/>
      <c r="E15" s="459"/>
      <c r="F15" s="459"/>
      <c r="G15" s="459"/>
      <c r="H15" s="459"/>
      <c r="I15" s="459"/>
      <c r="J15" s="459"/>
      <c r="K15" s="459"/>
      <c r="L15" s="459"/>
      <c r="M15" s="459"/>
      <c r="N15" s="460"/>
      <c r="O15" s="63"/>
      <c r="P15" s="89"/>
      <c r="Q15" s="87"/>
      <c r="R15" s="81"/>
      <c r="S15" s="81"/>
      <c r="T15" s="81"/>
      <c r="U15" s="81"/>
      <c r="V15" s="81"/>
      <c r="W15" s="81"/>
      <c r="X15" s="81"/>
      <c r="Y15" s="81"/>
      <c r="Z15" s="81"/>
      <c r="AA15" s="81"/>
      <c r="AB15" s="81"/>
      <c r="AC15" s="81"/>
      <c r="AD15" s="81"/>
      <c r="AE15" s="75"/>
      <c r="AF15" s="75"/>
      <c r="AG15" s="75"/>
    </row>
    <row r="16" spans="1:33" ht="25.5" customHeight="1">
      <c r="A16" s="195"/>
      <c r="B16" s="113">
        <v>42377</v>
      </c>
      <c r="C16" s="113">
        <v>42408</v>
      </c>
      <c r="D16" s="113">
        <v>42437</v>
      </c>
      <c r="E16" s="113">
        <v>42468</v>
      </c>
      <c r="F16" s="113">
        <v>42498</v>
      </c>
      <c r="G16" s="113">
        <v>42529</v>
      </c>
      <c r="H16" s="113">
        <v>42559</v>
      </c>
      <c r="I16" s="113">
        <v>42590</v>
      </c>
      <c r="J16" s="113">
        <v>42621</v>
      </c>
      <c r="K16" s="113">
        <v>42651</v>
      </c>
      <c r="L16" s="113">
        <v>42682</v>
      </c>
      <c r="M16" s="113">
        <v>42712</v>
      </c>
      <c r="N16" s="177" t="s">
        <v>389</v>
      </c>
      <c r="O16" s="56"/>
      <c r="P16" s="89"/>
      <c r="Q16" s="82"/>
      <c r="R16" s="83"/>
      <c r="S16" s="83"/>
      <c r="T16" s="83"/>
      <c r="U16" s="83"/>
      <c r="V16" s="83"/>
      <c r="W16" s="83"/>
      <c r="X16" s="83"/>
      <c r="Y16" s="83"/>
      <c r="Z16" s="83"/>
      <c r="AA16" s="83"/>
      <c r="AB16" s="83"/>
      <c r="AC16" s="83"/>
      <c r="AD16" s="1"/>
      <c r="AE16" s="75"/>
    </row>
    <row r="17" spans="1:31" ht="18.75" customHeight="1">
      <c r="A17" s="196" t="s">
        <v>244</v>
      </c>
      <c r="B17" s="151">
        <v>4383436</v>
      </c>
      <c r="C17" s="151">
        <v>4329578</v>
      </c>
      <c r="D17" s="151">
        <v>4756659</v>
      </c>
      <c r="E17" s="151">
        <v>4877598</v>
      </c>
      <c r="F17" s="151">
        <v>4207998</v>
      </c>
      <c r="G17" s="151">
        <v>4380248</v>
      </c>
      <c r="H17" s="151">
        <v>4627620</v>
      </c>
      <c r="I17" s="151">
        <v>4700924</v>
      </c>
      <c r="J17" s="151">
        <v>4073535</v>
      </c>
      <c r="K17" s="151">
        <v>4517638</v>
      </c>
      <c r="L17" s="151">
        <v>4500172</v>
      </c>
      <c r="M17" s="151">
        <v>4901113</v>
      </c>
      <c r="N17" s="405">
        <f>AVERAGE(B17:M17)</f>
        <v>4521376.583333333</v>
      </c>
      <c r="O17" s="57"/>
      <c r="P17" s="89"/>
      <c r="Q17" s="82"/>
      <c r="R17" s="79"/>
      <c r="S17" s="79"/>
      <c r="T17" s="79"/>
      <c r="U17" s="79"/>
      <c r="V17" s="79"/>
      <c r="W17" s="79"/>
      <c r="X17" s="79"/>
      <c r="Y17" s="79"/>
      <c r="Z17" s="79"/>
      <c r="AA17" s="79"/>
      <c r="AB17" s="79"/>
      <c r="AC17" s="84"/>
      <c r="AD17" s="1"/>
      <c r="AE17" s="75"/>
    </row>
    <row r="18" spans="1:31" ht="18.75" customHeight="1" thickBot="1">
      <c r="A18" s="197" t="s">
        <v>220</v>
      </c>
      <c r="B18" s="413">
        <v>141401.16129032258</v>
      </c>
      <c r="C18" s="413">
        <v>149295.79310344829</v>
      </c>
      <c r="D18" s="413">
        <v>153440.61290322582</v>
      </c>
      <c r="E18" s="413">
        <v>162586.6</v>
      </c>
      <c r="F18" s="413">
        <v>135741.87096774194</v>
      </c>
      <c r="G18" s="413">
        <v>146008.26666666666</v>
      </c>
      <c r="H18" s="413">
        <v>149278.06451612903</v>
      </c>
      <c r="I18" s="413">
        <v>151642.70967741936</v>
      </c>
      <c r="J18" s="413">
        <f>J17/30</f>
        <v>135784.5</v>
      </c>
      <c r="K18" s="413">
        <v>145730.25806451612</v>
      </c>
      <c r="L18" s="413">
        <v>150005.73333333334</v>
      </c>
      <c r="M18" s="413">
        <v>158100.4193548387</v>
      </c>
      <c r="N18" s="407">
        <f>AVERAGE(B18:M18)</f>
        <v>148251.33248980349</v>
      </c>
      <c r="O18" s="56"/>
      <c r="P18" s="89"/>
      <c r="Q18" s="82"/>
      <c r="R18" s="90"/>
      <c r="S18" s="79"/>
      <c r="T18" s="79"/>
      <c r="U18" s="79"/>
      <c r="V18" s="79"/>
      <c r="W18" s="79"/>
      <c r="X18" s="79"/>
      <c r="Y18" s="79"/>
      <c r="Z18" s="79"/>
      <c r="AA18" s="79"/>
      <c r="AB18" s="84"/>
      <c r="AC18" s="84"/>
      <c r="AD18" s="1"/>
      <c r="AE18" s="75"/>
    </row>
    <row r="19" spans="1:31">
      <c r="A19" s="64"/>
      <c r="B19" s="91"/>
      <c r="C19" s="1"/>
      <c r="D19" s="91"/>
      <c r="E19" s="200"/>
      <c r="F19" s="91"/>
      <c r="G19" s="91"/>
      <c r="H19" s="91"/>
      <c r="P19" s="75"/>
      <c r="Q19" s="82"/>
      <c r="R19" s="79"/>
      <c r="S19" s="79"/>
      <c r="T19" s="79"/>
      <c r="U19" s="79"/>
      <c r="V19" s="79"/>
      <c r="W19" s="79"/>
      <c r="X19" s="79"/>
      <c r="Y19" s="79"/>
      <c r="Z19" s="79"/>
      <c r="AA19" s="79"/>
      <c r="AB19" s="84"/>
      <c r="AC19" s="84"/>
      <c r="AD19" s="1"/>
      <c r="AE19" s="75"/>
    </row>
    <row r="20" spans="1:31">
      <c r="B20" s="156"/>
      <c r="C20" s="200"/>
      <c r="E20" s="200"/>
      <c r="F20" s="200"/>
      <c r="G20" s="200"/>
      <c r="H20" s="244"/>
      <c r="I20" s="244"/>
      <c r="J20" s="244"/>
      <c r="K20" s="244"/>
      <c r="L20" s="244"/>
      <c r="M20" s="244"/>
      <c r="P20" s="75"/>
      <c r="Q20" s="82"/>
      <c r="R20" s="81"/>
      <c r="S20" s="79"/>
      <c r="T20" s="79"/>
      <c r="U20" s="79"/>
      <c r="V20" s="79"/>
      <c r="W20" s="79"/>
      <c r="X20" s="79"/>
      <c r="Y20" s="79"/>
      <c r="Z20" s="79"/>
      <c r="AA20" s="79"/>
      <c r="AB20" s="84"/>
      <c r="AC20" s="84"/>
      <c r="AD20" s="1"/>
      <c r="AE20" s="75"/>
    </row>
    <row r="21" spans="1:31">
      <c r="B21" s="91"/>
      <c r="C21" s="91"/>
      <c r="D21" s="156"/>
      <c r="E21" s="91"/>
      <c r="F21" s="91"/>
      <c r="G21" s="91"/>
      <c r="H21" s="91"/>
      <c r="K21" s="244"/>
      <c r="L21" s="53"/>
      <c r="P21" s="75"/>
      <c r="Q21" s="82"/>
      <c r="R21" s="79"/>
      <c r="S21" s="79"/>
      <c r="T21" s="79"/>
      <c r="U21" s="79"/>
      <c r="V21" s="85"/>
      <c r="W21" s="79"/>
      <c r="X21" s="79"/>
      <c r="Y21" s="85"/>
      <c r="Z21" s="79"/>
      <c r="AA21" s="79"/>
      <c r="AB21" s="84"/>
      <c r="AC21" s="84"/>
      <c r="AD21" s="1"/>
      <c r="AE21" s="75"/>
    </row>
    <row r="22" spans="1:31">
      <c r="B22" s="91"/>
      <c r="C22" s="91"/>
      <c r="D22" s="91"/>
      <c r="E22" s="91"/>
      <c r="F22" s="91"/>
      <c r="G22" s="91"/>
      <c r="H22" s="91"/>
      <c r="L22" s="53"/>
      <c r="Q22" s="82"/>
      <c r="R22" s="79"/>
      <c r="S22" s="79"/>
      <c r="T22" s="79"/>
      <c r="U22" s="85"/>
      <c r="V22" s="85"/>
      <c r="W22" s="85"/>
      <c r="X22" s="79"/>
      <c r="Y22" s="79"/>
      <c r="Z22" s="79"/>
      <c r="AA22" s="79"/>
      <c r="AB22" s="84"/>
      <c r="AC22" s="84"/>
      <c r="AD22" s="1"/>
      <c r="AE22" s="75"/>
    </row>
    <row r="23" spans="1:31">
      <c r="B23" s="91"/>
      <c r="C23" s="91"/>
      <c r="D23" s="91"/>
      <c r="E23" s="91"/>
      <c r="F23" s="91"/>
      <c r="G23" s="91"/>
      <c r="H23" s="91"/>
      <c r="L23" s="53"/>
      <c r="Q23" s="82"/>
      <c r="R23" s="79"/>
      <c r="S23" s="79"/>
      <c r="T23" s="79"/>
      <c r="U23" s="79"/>
      <c r="V23" s="79"/>
      <c r="W23" s="86"/>
      <c r="X23" s="79"/>
      <c r="Y23" s="79"/>
      <c r="Z23" s="79"/>
      <c r="AA23" s="79"/>
      <c r="AB23" s="84"/>
      <c r="AC23" s="84"/>
      <c r="AD23" s="1"/>
      <c r="AE23" s="75"/>
    </row>
    <row r="24" spans="1:31">
      <c r="B24" s="91"/>
      <c r="C24" s="91"/>
      <c r="D24" s="91"/>
      <c r="E24" s="91"/>
      <c r="F24" s="91"/>
      <c r="G24" s="91"/>
      <c r="H24" s="91"/>
      <c r="L24" s="53"/>
      <c r="Q24" s="87"/>
      <c r="R24" s="81"/>
      <c r="S24" s="81"/>
      <c r="T24" s="81"/>
      <c r="U24" s="81"/>
      <c r="V24" s="81"/>
      <c r="W24" s="81"/>
      <c r="X24" s="81"/>
      <c r="Y24" s="81"/>
      <c r="Z24" s="81"/>
      <c r="AA24" s="81"/>
      <c r="AB24" s="81"/>
      <c r="AC24" s="81"/>
      <c r="AD24" s="1"/>
      <c r="AE24" s="75"/>
    </row>
    <row r="25" spans="1:31">
      <c r="B25" s="91"/>
      <c r="C25" s="91"/>
      <c r="D25" s="91"/>
      <c r="E25" s="91"/>
      <c r="F25" s="91"/>
      <c r="G25" s="91"/>
      <c r="H25" s="91"/>
      <c r="L25" s="53"/>
      <c r="Q25" s="1"/>
      <c r="R25" s="1"/>
      <c r="S25" s="1"/>
      <c r="T25" s="1"/>
      <c r="U25" s="1"/>
      <c r="V25" s="1"/>
      <c r="W25" s="1"/>
      <c r="X25" s="1"/>
      <c r="Y25" s="1"/>
      <c r="Z25" s="1"/>
      <c r="AA25" s="1"/>
      <c r="AB25" s="1"/>
      <c r="AC25" s="1"/>
      <c r="AD25" s="1"/>
      <c r="AE25" s="75"/>
    </row>
    <row r="26" spans="1:31">
      <c r="B26" s="91"/>
      <c r="C26" s="91"/>
      <c r="D26" s="91"/>
      <c r="E26" s="91"/>
      <c r="F26" s="91"/>
      <c r="G26" s="91"/>
      <c r="H26" s="91"/>
      <c r="L26" s="53"/>
      <c r="Q26" s="75"/>
      <c r="R26" s="75"/>
      <c r="S26" s="75"/>
      <c r="T26" s="75"/>
      <c r="U26" s="75"/>
      <c r="V26" s="75"/>
      <c r="W26" s="75"/>
      <c r="X26" s="75"/>
      <c r="Y26" s="75"/>
      <c r="Z26" s="75"/>
      <c r="AA26" s="75"/>
      <c r="AB26" s="75"/>
      <c r="AC26" s="75"/>
      <c r="AD26" s="75"/>
      <c r="AE26" s="75"/>
    </row>
    <row r="27" spans="1:31">
      <c r="B27" s="91"/>
      <c r="C27" s="91"/>
      <c r="D27" s="91"/>
      <c r="E27" s="91"/>
      <c r="F27" s="91"/>
      <c r="G27" s="91"/>
      <c r="H27" s="91"/>
      <c r="L27" s="53"/>
    </row>
    <row r="28" spans="1:31">
      <c r="B28" s="91"/>
      <c r="C28" s="91"/>
      <c r="D28" s="91"/>
      <c r="E28" s="91"/>
      <c r="F28" s="91"/>
      <c r="G28" s="91"/>
      <c r="H28" s="91"/>
      <c r="L28" s="53"/>
    </row>
    <row r="29" spans="1:31">
      <c r="B29" s="91"/>
      <c r="C29" s="91"/>
      <c r="D29" s="91"/>
      <c r="E29" s="91"/>
      <c r="F29" s="91"/>
      <c r="G29" s="91"/>
      <c r="H29" s="91"/>
      <c r="L29" s="53"/>
    </row>
    <row r="30" spans="1:31">
      <c r="B30" s="91"/>
      <c r="C30" s="91"/>
      <c r="D30" s="91"/>
      <c r="E30" s="91"/>
      <c r="F30" s="91"/>
      <c r="G30" s="91"/>
      <c r="H30" s="91"/>
      <c r="L30" s="53"/>
    </row>
    <row r="31" spans="1:31">
      <c r="B31" s="91"/>
      <c r="C31" s="91"/>
      <c r="D31" s="91"/>
      <c r="E31" s="91"/>
      <c r="F31" s="91"/>
      <c r="G31" s="91"/>
      <c r="H31" s="91"/>
      <c r="L31" s="53"/>
    </row>
    <row r="32" spans="1:31">
      <c r="B32" s="91"/>
      <c r="C32" s="91"/>
      <c r="D32" s="91"/>
      <c r="E32" s="91"/>
      <c r="F32" s="91"/>
      <c r="G32" s="91"/>
      <c r="H32" s="91"/>
      <c r="L32" s="53"/>
    </row>
    <row r="33" spans="2:12">
      <c r="B33" s="91"/>
      <c r="C33" s="91"/>
      <c r="D33" s="91"/>
      <c r="E33" s="91"/>
      <c r="F33" s="91"/>
      <c r="G33" s="91"/>
      <c r="H33" s="91"/>
      <c r="L33" s="53"/>
    </row>
    <row r="34" spans="2:12">
      <c r="B34" s="91"/>
      <c r="C34" s="91"/>
      <c r="D34" s="91"/>
      <c r="E34" s="91"/>
      <c r="F34" s="91"/>
      <c r="G34" s="91"/>
      <c r="H34" s="91"/>
      <c r="L34" s="53"/>
    </row>
    <row r="77" spans="1:17">
      <c r="A77" s="249"/>
      <c r="B77" s="249"/>
      <c r="C77" s="249"/>
      <c r="D77" s="249"/>
      <c r="E77" s="249"/>
      <c r="F77" s="249"/>
      <c r="G77" s="249"/>
      <c r="H77" s="249"/>
      <c r="I77" s="249"/>
      <c r="J77" s="249"/>
      <c r="K77" s="249"/>
      <c r="L77" s="250"/>
      <c r="M77" s="249"/>
      <c r="N77" s="249"/>
      <c r="O77" s="249"/>
      <c r="P77" s="249"/>
      <c r="Q77" s="249"/>
    </row>
  </sheetData>
  <mergeCells count="2">
    <mergeCell ref="A1:N1"/>
    <mergeCell ref="A15:N15"/>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13:K13 L13:M13"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AG78"/>
  <sheetViews>
    <sheetView view="pageLayout" zoomScale="90" zoomScaleNormal="100" zoomScaleSheetLayoutView="80" zoomScalePageLayoutView="90" workbookViewId="0">
      <selection activeCell="O16" sqref="O16"/>
    </sheetView>
  </sheetViews>
  <sheetFormatPr defaultColWidth="9.140625" defaultRowHeight="15"/>
  <cols>
    <col min="1" max="1" width="18.85546875" style="53" customWidth="1"/>
    <col min="2" max="11" width="10.42578125" style="53" customWidth="1"/>
    <col min="12" max="12" width="10.42578125" style="54" customWidth="1"/>
    <col min="13" max="13" width="10.42578125" style="53" customWidth="1"/>
    <col min="14" max="14" width="11" style="53" customWidth="1"/>
    <col min="15" max="15" width="11" style="53" bestFit="1" customWidth="1"/>
    <col min="16" max="16384" width="9.140625" style="53"/>
  </cols>
  <sheetData>
    <row r="1" spans="1:33" ht="25.5" customHeight="1" thickBot="1">
      <c r="A1" s="458" t="s">
        <v>403</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472" t="s">
        <v>335</v>
      </c>
      <c r="B2" s="473"/>
      <c r="C2" s="473"/>
      <c r="D2" s="473"/>
      <c r="E2" s="473"/>
      <c r="F2" s="473"/>
      <c r="G2" s="473"/>
      <c r="H2" s="473"/>
      <c r="I2" s="473"/>
      <c r="J2" s="473"/>
      <c r="K2" s="473"/>
      <c r="L2" s="473"/>
      <c r="M2" s="473"/>
      <c r="N2" s="474"/>
      <c r="Q2" s="1"/>
      <c r="R2" s="1"/>
      <c r="S2" s="80"/>
      <c r="T2" s="1"/>
      <c r="U2" s="1"/>
      <c r="V2" s="1"/>
      <c r="W2" s="1"/>
      <c r="X2" s="1"/>
      <c r="Y2" s="1"/>
      <c r="Z2" s="1"/>
      <c r="AA2" s="1"/>
      <c r="AB2" s="1"/>
      <c r="AC2" s="1"/>
      <c r="AD2" s="1"/>
      <c r="AE2" s="75"/>
    </row>
    <row r="3" spans="1:33" ht="22.5" customHeight="1">
      <c r="A3" s="166" t="s">
        <v>159</v>
      </c>
      <c r="B3" s="113">
        <v>42377</v>
      </c>
      <c r="C3" s="113">
        <v>42408</v>
      </c>
      <c r="D3" s="113">
        <v>42437</v>
      </c>
      <c r="E3" s="113">
        <v>42468</v>
      </c>
      <c r="F3" s="113">
        <v>42498</v>
      </c>
      <c r="G3" s="113">
        <v>42529</v>
      </c>
      <c r="H3" s="113">
        <v>42559</v>
      </c>
      <c r="I3" s="113">
        <v>42590</v>
      </c>
      <c r="J3" s="113">
        <v>42621</v>
      </c>
      <c r="K3" s="113">
        <v>42651</v>
      </c>
      <c r="L3" s="113">
        <v>42682</v>
      </c>
      <c r="M3" s="113">
        <v>42712</v>
      </c>
      <c r="N3" s="177" t="s">
        <v>14</v>
      </c>
      <c r="P3" s="66"/>
      <c r="Q3" s="82"/>
      <c r="R3" s="79"/>
      <c r="S3" s="79"/>
      <c r="T3" s="79"/>
      <c r="U3" s="79"/>
      <c r="V3" s="79"/>
      <c r="W3" s="79"/>
      <c r="X3" s="79"/>
      <c r="Y3" s="79"/>
      <c r="Z3" s="79"/>
      <c r="AA3" s="79"/>
      <c r="AB3" s="79"/>
      <c r="AC3" s="84"/>
      <c r="AD3" s="88"/>
      <c r="AE3" s="75"/>
      <c r="AF3" s="75"/>
      <c r="AG3" s="75"/>
    </row>
    <row r="4" spans="1:33" ht="20.25" customHeight="1">
      <c r="A4" s="187" t="s">
        <v>15</v>
      </c>
      <c r="B4" s="115">
        <v>319739</v>
      </c>
      <c r="C4" s="115">
        <v>279466</v>
      </c>
      <c r="D4" s="94">
        <v>291972</v>
      </c>
      <c r="E4" s="94">
        <v>270845</v>
      </c>
      <c r="F4" s="94">
        <v>283165</v>
      </c>
      <c r="G4" s="94">
        <v>246968</v>
      </c>
      <c r="H4" s="94">
        <v>236671</v>
      </c>
      <c r="I4" s="94">
        <v>219317</v>
      </c>
      <c r="J4" s="94">
        <v>263463</v>
      </c>
      <c r="K4" s="94">
        <v>263234</v>
      </c>
      <c r="L4" s="94">
        <v>264695</v>
      </c>
      <c r="M4" s="94">
        <v>314065</v>
      </c>
      <c r="N4" s="275">
        <f>SUM(B4:M4)</f>
        <v>3253600</v>
      </c>
      <c r="P4" s="67"/>
      <c r="Q4" s="82"/>
      <c r="R4" s="90"/>
      <c r="S4" s="79"/>
      <c r="T4" s="79"/>
      <c r="U4" s="79"/>
      <c r="V4" s="79"/>
      <c r="W4" s="79"/>
      <c r="X4" s="79"/>
      <c r="Y4" s="79"/>
      <c r="Z4" s="79"/>
      <c r="AA4" s="79"/>
      <c r="AB4" s="84"/>
      <c r="AC4" s="84"/>
      <c r="AD4" s="88"/>
      <c r="AE4" s="75"/>
      <c r="AF4" s="75"/>
      <c r="AG4" s="75"/>
    </row>
    <row r="5" spans="1:33" ht="20.25" customHeight="1">
      <c r="A5" s="187" t="s">
        <v>9</v>
      </c>
      <c r="B5" s="115">
        <v>252079</v>
      </c>
      <c r="C5" s="115">
        <v>216753</v>
      </c>
      <c r="D5" s="94">
        <v>228931</v>
      </c>
      <c r="E5" s="94">
        <v>211815</v>
      </c>
      <c r="F5" s="94">
        <v>231395</v>
      </c>
      <c r="G5" s="94">
        <v>196112</v>
      </c>
      <c r="H5" s="94">
        <v>187214</v>
      </c>
      <c r="I5" s="94">
        <v>162080</v>
      </c>
      <c r="J5" s="94">
        <v>200151</v>
      </c>
      <c r="K5" s="94">
        <v>208347</v>
      </c>
      <c r="L5" s="94">
        <v>204922</v>
      </c>
      <c r="M5" s="94">
        <v>239286</v>
      </c>
      <c r="N5" s="275">
        <f t="shared" ref="N5:N6" si="0">SUM(B5:M5)</f>
        <v>2539085</v>
      </c>
      <c r="P5" s="67"/>
      <c r="Q5" s="82"/>
      <c r="R5" s="90"/>
      <c r="S5" s="79"/>
      <c r="T5" s="79"/>
      <c r="U5" s="79"/>
      <c r="V5" s="79"/>
      <c r="W5" s="79"/>
      <c r="X5" s="79"/>
      <c r="Y5" s="79"/>
      <c r="Z5" s="79"/>
      <c r="AA5" s="79"/>
      <c r="AB5" s="84"/>
      <c r="AC5" s="84"/>
      <c r="AD5" s="88"/>
      <c r="AE5" s="75"/>
      <c r="AF5" s="75"/>
      <c r="AG5" s="75"/>
    </row>
    <row r="6" spans="1:33" ht="20.25" customHeight="1">
      <c r="A6" s="187" t="s">
        <v>12</v>
      </c>
      <c r="B6" s="115">
        <v>321380</v>
      </c>
      <c r="C6" s="115">
        <v>285820</v>
      </c>
      <c r="D6" s="94">
        <v>306758</v>
      </c>
      <c r="E6" s="94">
        <v>295416</v>
      </c>
      <c r="F6" s="94">
        <v>304866</v>
      </c>
      <c r="G6" s="94">
        <v>267444</v>
      </c>
      <c r="H6" s="94">
        <v>281926</v>
      </c>
      <c r="I6" s="94">
        <v>241245</v>
      </c>
      <c r="J6" s="94">
        <v>265652</v>
      </c>
      <c r="K6" s="94">
        <v>279592</v>
      </c>
      <c r="L6" s="94">
        <v>266289</v>
      </c>
      <c r="M6" s="94">
        <v>304785</v>
      </c>
      <c r="N6" s="275">
        <f t="shared" si="0"/>
        <v>3421173</v>
      </c>
      <c r="P6" s="67"/>
      <c r="Q6" s="82"/>
      <c r="R6" s="90"/>
      <c r="S6" s="79"/>
      <c r="T6" s="79"/>
      <c r="U6" s="79"/>
      <c r="V6" s="79"/>
      <c r="W6" s="79"/>
      <c r="X6" s="79"/>
      <c r="Y6" s="79"/>
      <c r="Z6" s="79"/>
      <c r="AA6" s="79"/>
      <c r="AB6" s="84"/>
      <c r="AC6" s="84"/>
      <c r="AD6" s="88"/>
      <c r="AE6" s="75"/>
      <c r="AF6" s="75"/>
      <c r="AG6" s="75"/>
    </row>
    <row r="7" spans="1:33" ht="20.25" customHeight="1" thickBot="1">
      <c r="A7" s="188" t="s">
        <v>14</v>
      </c>
      <c r="B7" s="199">
        <f t="shared" ref="B7:N7" si="1">SUM(B4:B6)</f>
        <v>893198</v>
      </c>
      <c r="C7" s="199">
        <f t="shared" si="1"/>
        <v>782039</v>
      </c>
      <c r="D7" s="199">
        <f t="shared" si="1"/>
        <v>827661</v>
      </c>
      <c r="E7" s="199">
        <f t="shared" si="1"/>
        <v>778076</v>
      </c>
      <c r="F7" s="199">
        <f t="shared" si="1"/>
        <v>819426</v>
      </c>
      <c r="G7" s="199">
        <f t="shared" si="1"/>
        <v>710524</v>
      </c>
      <c r="H7" s="199">
        <f t="shared" si="1"/>
        <v>705811</v>
      </c>
      <c r="I7" s="199">
        <f t="shared" si="1"/>
        <v>622642</v>
      </c>
      <c r="J7" s="199">
        <f t="shared" si="1"/>
        <v>729266</v>
      </c>
      <c r="K7" s="199">
        <f t="shared" si="1"/>
        <v>751173</v>
      </c>
      <c r="L7" s="199">
        <f t="shared" si="1"/>
        <v>735906</v>
      </c>
      <c r="M7" s="199">
        <f t="shared" si="1"/>
        <v>858136</v>
      </c>
      <c r="N7" s="276">
        <f t="shared" si="1"/>
        <v>9213858</v>
      </c>
      <c r="P7" s="75"/>
      <c r="Q7" s="82"/>
      <c r="R7" s="79"/>
      <c r="S7" s="79"/>
      <c r="T7" s="79"/>
      <c r="U7" s="85"/>
      <c r="V7" s="85"/>
      <c r="W7" s="85"/>
      <c r="X7" s="79"/>
      <c r="Y7" s="79"/>
      <c r="Z7" s="79"/>
      <c r="AA7" s="79"/>
      <c r="AB7" s="84"/>
      <c r="AC7" s="84"/>
      <c r="AD7" s="88"/>
      <c r="AE7" s="75"/>
      <c r="AF7" s="75"/>
      <c r="AG7" s="75"/>
    </row>
    <row r="8" spans="1:33" s="249" customFormat="1" ht="20.25" customHeight="1" thickBot="1">
      <c r="A8" s="338"/>
      <c r="B8" s="339"/>
      <c r="C8" s="339"/>
      <c r="D8" s="339"/>
      <c r="E8" s="339"/>
      <c r="F8" s="339"/>
      <c r="G8" s="339"/>
      <c r="H8" s="339"/>
      <c r="I8" s="339"/>
      <c r="J8" s="339"/>
      <c r="K8" s="339"/>
      <c r="L8" s="339"/>
      <c r="M8" s="339"/>
      <c r="N8" s="339"/>
      <c r="O8" s="227"/>
      <c r="P8" s="227"/>
      <c r="Q8" s="87"/>
      <c r="R8" s="217"/>
      <c r="S8" s="217"/>
      <c r="T8" s="217"/>
      <c r="U8" s="224"/>
      <c r="V8" s="224"/>
      <c r="W8" s="224"/>
      <c r="X8" s="217"/>
      <c r="Y8" s="217"/>
      <c r="Z8" s="217"/>
      <c r="AA8" s="217"/>
      <c r="AB8" s="315"/>
      <c r="AC8" s="315"/>
      <c r="AD8" s="316"/>
      <c r="AE8" s="227"/>
      <c r="AF8" s="227"/>
      <c r="AG8" s="227"/>
    </row>
    <row r="9" spans="1:33" ht="22.5" customHeight="1">
      <c r="A9" s="472" t="s">
        <v>336</v>
      </c>
      <c r="B9" s="473"/>
      <c r="C9" s="473"/>
      <c r="D9" s="473"/>
      <c r="E9" s="473"/>
      <c r="F9" s="473"/>
      <c r="G9" s="473"/>
      <c r="H9" s="473"/>
      <c r="I9" s="473"/>
      <c r="J9" s="473"/>
      <c r="K9" s="473"/>
      <c r="L9" s="473"/>
      <c r="M9" s="473"/>
      <c r="N9" s="474"/>
      <c r="O9" s="63"/>
      <c r="P9" s="89"/>
      <c r="Q9" s="87"/>
      <c r="R9" s="81"/>
      <c r="S9" s="81"/>
      <c r="T9" s="81"/>
      <c r="U9" s="81"/>
      <c r="V9" s="81"/>
      <c r="W9" s="81"/>
      <c r="X9" s="81"/>
      <c r="Y9" s="81"/>
      <c r="Z9" s="81"/>
      <c r="AA9" s="81"/>
      <c r="AB9" s="81"/>
      <c r="AC9" s="81"/>
      <c r="AD9" s="81"/>
      <c r="AE9" s="75"/>
      <c r="AF9" s="75"/>
      <c r="AG9" s="75"/>
    </row>
    <row r="10" spans="1:33" ht="22.5" customHeight="1">
      <c r="A10" s="166" t="s">
        <v>159</v>
      </c>
      <c r="B10" s="113">
        <v>42377</v>
      </c>
      <c r="C10" s="113">
        <v>42408</v>
      </c>
      <c r="D10" s="113">
        <v>42437</v>
      </c>
      <c r="E10" s="113">
        <v>42468</v>
      </c>
      <c r="F10" s="113">
        <v>42498</v>
      </c>
      <c r="G10" s="113">
        <v>42529</v>
      </c>
      <c r="H10" s="113">
        <v>42559</v>
      </c>
      <c r="I10" s="113">
        <v>42590</v>
      </c>
      <c r="J10" s="113">
        <v>42621</v>
      </c>
      <c r="K10" s="113">
        <v>42651</v>
      </c>
      <c r="L10" s="113">
        <v>42682</v>
      </c>
      <c r="M10" s="113">
        <v>42712</v>
      </c>
      <c r="N10" s="177" t="s">
        <v>14</v>
      </c>
      <c r="O10" s="56"/>
      <c r="P10" s="89"/>
      <c r="Q10" s="82"/>
      <c r="R10" s="83"/>
      <c r="S10" s="83"/>
      <c r="T10" s="83"/>
      <c r="U10" s="83"/>
      <c r="V10" s="83"/>
      <c r="W10" s="83"/>
      <c r="X10" s="83"/>
      <c r="Y10" s="83"/>
      <c r="Z10" s="83"/>
      <c r="AA10" s="83"/>
      <c r="AB10" s="83"/>
      <c r="AC10" s="83"/>
      <c r="AD10" s="1"/>
      <c r="AE10" s="75"/>
    </row>
    <row r="11" spans="1:33" ht="20.25" customHeight="1">
      <c r="A11" s="187" t="s">
        <v>15</v>
      </c>
      <c r="B11" s="115">
        <v>334460</v>
      </c>
      <c r="C11" s="115">
        <v>166018</v>
      </c>
      <c r="D11" s="115">
        <v>264583</v>
      </c>
      <c r="E11" s="115">
        <v>361034</v>
      </c>
      <c r="F11" s="115">
        <v>242167</v>
      </c>
      <c r="G11" s="115">
        <v>254804</v>
      </c>
      <c r="H11" s="155">
        <v>285427</v>
      </c>
      <c r="I11" s="278">
        <v>79090</v>
      </c>
      <c r="J11" s="278">
        <v>222520</v>
      </c>
      <c r="K11" s="278">
        <v>280216</v>
      </c>
      <c r="L11" s="278">
        <v>206004</v>
      </c>
      <c r="M11" s="155">
        <v>441583</v>
      </c>
      <c r="N11" s="279">
        <f>SUM(B11:M11)</f>
        <v>3137906</v>
      </c>
      <c r="O11" s="57"/>
      <c r="P11" s="89"/>
      <c r="Q11" s="82"/>
      <c r="R11" s="79"/>
      <c r="S11" s="79"/>
      <c r="T11" s="79"/>
      <c r="U11" s="79"/>
      <c r="V11" s="79"/>
      <c r="W11" s="79"/>
      <c r="X11" s="79"/>
      <c r="Y11" s="79"/>
      <c r="Z11" s="79"/>
      <c r="AA11" s="79"/>
      <c r="AB11" s="79"/>
      <c r="AC11" s="84"/>
      <c r="AD11" s="1"/>
      <c r="AE11" s="75"/>
    </row>
    <row r="12" spans="1:33" ht="20.25" customHeight="1">
      <c r="A12" s="187" t="s">
        <v>9</v>
      </c>
      <c r="B12" s="115">
        <v>159814</v>
      </c>
      <c r="C12" s="115">
        <v>107231</v>
      </c>
      <c r="D12" s="115">
        <v>158152</v>
      </c>
      <c r="E12" s="115">
        <v>99682</v>
      </c>
      <c r="F12" s="115">
        <v>163975</v>
      </c>
      <c r="G12" s="115">
        <v>32767</v>
      </c>
      <c r="H12" s="155">
        <v>89675</v>
      </c>
      <c r="I12" s="278">
        <v>104721</v>
      </c>
      <c r="J12" s="278">
        <v>104918</v>
      </c>
      <c r="K12" s="278">
        <v>23298</v>
      </c>
      <c r="L12" s="278">
        <v>107158</v>
      </c>
      <c r="M12" s="155">
        <v>144952</v>
      </c>
      <c r="N12" s="279">
        <f>SUM(B12:M12)</f>
        <v>1296343</v>
      </c>
      <c r="O12" s="57"/>
      <c r="P12" s="89"/>
      <c r="Q12" s="82"/>
      <c r="R12" s="79"/>
      <c r="S12" s="79"/>
      <c r="T12" s="79"/>
      <c r="U12" s="79"/>
      <c r="V12" s="79"/>
      <c r="W12" s="79"/>
      <c r="X12" s="79"/>
      <c r="Y12" s="79"/>
      <c r="Z12" s="79"/>
      <c r="AA12" s="79"/>
      <c r="AB12" s="79"/>
      <c r="AC12" s="84"/>
      <c r="AD12" s="1"/>
      <c r="AE12" s="75"/>
    </row>
    <row r="13" spans="1:33" ht="20.25" customHeight="1">
      <c r="A13" s="187" t="s">
        <v>12</v>
      </c>
      <c r="B13" s="115">
        <v>301989</v>
      </c>
      <c r="C13" s="115">
        <v>299959</v>
      </c>
      <c r="D13" s="115">
        <v>300006</v>
      </c>
      <c r="E13" s="115">
        <v>300588</v>
      </c>
      <c r="F13" s="115">
        <v>327791</v>
      </c>
      <c r="G13" s="115">
        <v>300108</v>
      </c>
      <c r="H13" s="155">
        <v>325693</v>
      </c>
      <c r="I13" s="278">
        <v>180008</v>
      </c>
      <c r="J13" s="278">
        <v>319072</v>
      </c>
      <c r="K13" s="278">
        <v>303899</v>
      </c>
      <c r="L13" s="278">
        <v>322988</v>
      </c>
      <c r="M13" s="155">
        <v>321682</v>
      </c>
      <c r="N13" s="279">
        <f>SUM(B13:M13)</f>
        <v>3603783</v>
      </c>
      <c r="O13" s="57"/>
      <c r="P13" s="89"/>
      <c r="Q13" s="82"/>
      <c r="R13" s="79"/>
      <c r="S13" s="79"/>
      <c r="T13" s="79"/>
      <c r="U13" s="79"/>
      <c r="V13" s="79"/>
      <c r="W13" s="79"/>
      <c r="X13" s="79"/>
      <c r="Y13" s="79"/>
      <c r="Z13" s="79"/>
      <c r="AA13" s="79"/>
      <c r="AB13" s="79"/>
      <c r="AC13" s="84"/>
      <c r="AD13" s="1"/>
      <c r="AE13" s="75"/>
    </row>
    <row r="14" spans="1:33" ht="20.25" customHeight="1" thickBot="1">
      <c r="A14" s="188" t="s">
        <v>14</v>
      </c>
      <c r="B14" s="280">
        <f>SUM(B11:B13)</f>
        <v>796263</v>
      </c>
      <c r="C14" s="280">
        <f t="shared" ref="C14:N14" si="2">SUM(C11:C13)</f>
        <v>573208</v>
      </c>
      <c r="D14" s="280">
        <f t="shared" si="2"/>
        <v>722741</v>
      </c>
      <c r="E14" s="280">
        <f t="shared" si="2"/>
        <v>761304</v>
      </c>
      <c r="F14" s="280">
        <f t="shared" si="2"/>
        <v>733933</v>
      </c>
      <c r="G14" s="280">
        <f t="shared" si="2"/>
        <v>587679</v>
      </c>
      <c r="H14" s="280">
        <f t="shared" si="2"/>
        <v>700795</v>
      </c>
      <c r="I14" s="281">
        <f t="shared" si="2"/>
        <v>363819</v>
      </c>
      <c r="J14" s="280">
        <f t="shared" si="2"/>
        <v>646510</v>
      </c>
      <c r="K14" s="280">
        <f>SUM(K11:K13)</f>
        <v>607413</v>
      </c>
      <c r="L14" s="280">
        <f>SUM(L11:L13)</f>
        <v>636150</v>
      </c>
      <c r="M14" s="280">
        <f t="shared" si="2"/>
        <v>908217</v>
      </c>
      <c r="N14" s="277">
        <f t="shared" si="2"/>
        <v>8038032</v>
      </c>
      <c r="O14" s="56"/>
      <c r="P14" s="75"/>
      <c r="Q14" s="87"/>
      <c r="R14" s="81"/>
      <c r="S14" s="81"/>
      <c r="T14" s="81"/>
      <c r="U14" s="81"/>
      <c r="V14" s="81"/>
      <c r="W14" s="81"/>
      <c r="X14" s="81"/>
      <c r="Y14" s="81"/>
      <c r="Z14" s="81"/>
      <c r="AA14" s="81"/>
      <c r="AB14" s="81"/>
      <c r="AC14" s="81"/>
      <c r="AD14" s="1"/>
      <c r="AE14" s="75"/>
    </row>
    <row r="15" spans="1:33">
      <c r="A15" s="64"/>
      <c r="B15" s="91"/>
      <c r="C15" s="1"/>
      <c r="D15" s="91"/>
      <c r="E15" s="91"/>
      <c r="F15" s="91"/>
      <c r="G15" s="91"/>
      <c r="H15" s="91"/>
      <c r="P15" s="75"/>
      <c r="Q15" s="82"/>
      <c r="R15" s="79"/>
      <c r="S15" s="79"/>
      <c r="T15" s="79"/>
      <c r="U15" s="79"/>
      <c r="V15" s="79"/>
      <c r="W15" s="79"/>
      <c r="X15" s="79"/>
      <c r="Y15" s="79"/>
      <c r="Z15" s="79"/>
      <c r="AA15" s="79"/>
      <c r="AB15" s="84"/>
      <c r="AC15" s="84"/>
      <c r="AD15" s="1"/>
      <c r="AE15" s="75"/>
    </row>
    <row r="16" spans="1:33">
      <c r="A16" s="120" t="s">
        <v>337</v>
      </c>
      <c r="B16" s="91"/>
      <c r="C16" s="91"/>
      <c r="D16" s="91"/>
      <c r="E16" s="91"/>
      <c r="F16" s="91"/>
      <c r="G16" s="91"/>
      <c r="H16" s="91"/>
      <c r="L16" s="53"/>
      <c r="Q16" s="82"/>
      <c r="R16" s="79"/>
      <c r="S16" s="79"/>
      <c r="T16" s="79"/>
      <c r="U16" s="85"/>
      <c r="V16" s="85"/>
      <c r="W16" s="85"/>
      <c r="X16" s="79"/>
      <c r="Y16" s="79"/>
      <c r="Z16" s="79"/>
      <c r="AA16" s="79"/>
      <c r="AB16" s="84"/>
      <c r="AC16" s="84"/>
      <c r="AD16" s="1"/>
      <c r="AE16" s="75"/>
    </row>
    <row r="17" spans="2:31">
      <c r="B17" s="91"/>
      <c r="C17" s="91"/>
      <c r="D17" s="91"/>
      <c r="E17" s="91"/>
      <c r="F17" s="91"/>
      <c r="G17" s="91"/>
      <c r="H17" s="91"/>
      <c r="Q17" s="82"/>
      <c r="R17" s="79"/>
      <c r="S17" s="79"/>
      <c r="T17" s="79"/>
      <c r="U17" s="79"/>
      <c r="V17" s="79"/>
      <c r="W17" s="86"/>
      <c r="X17" s="79"/>
      <c r="Y17" s="79"/>
      <c r="Z17" s="79"/>
      <c r="AA17" s="79"/>
      <c r="AB17" s="84"/>
      <c r="AC17" s="84"/>
      <c r="AD17" s="1"/>
      <c r="AE17" s="75"/>
    </row>
    <row r="18" spans="2:31">
      <c r="C18" s="91"/>
      <c r="D18" s="91"/>
      <c r="E18" s="91"/>
      <c r="F18" s="91"/>
      <c r="G18" s="91"/>
      <c r="H18" s="91"/>
      <c r="Q18" s="87"/>
      <c r="R18" s="81"/>
      <c r="S18" s="81"/>
      <c r="T18" s="81"/>
      <c r="U18" s="81"/>
      <c r="V18" s="81"/>
      <c r="W18" s="81"/>
      <c r="X18" s="81"/>
      <c r="Y18" s="81"/>
      <c r="Z18" s="81"/>
      <c r="AA18" s="81"/>
      <c r="AB18" s="81"/>
      <c r="AC18" s="81"/>
      <c r="AD18" s="1"/>
      <c r="AE18" s="75"/>
    </row>
    <row r="19" spans="2:31">
      <c r="C19" s="91"/>
      <c r="D19" s="91"/>
      <c r="E19" s="91"/>
      <c r="F19" s="91"/>
      <c r="H19" s="91"/>
      <c r="L19" s="53"/>
      <c r="Q19" s="1"/>
      <c r="R19" s="1"/>
      <c r="S19" s="1"/>
      <c r="T19" s="1"/>
      <c r="U19" s="1"/>
      <c r="V19" s="1"/>
      <c r="W19" s="1"/>
      <c r="X19" s="1"/>
      <c r="Y19" s="1"/>
      <c r="Z19" s="1"/>
      <c r="AA19" s="1"/>
      <c r="AB19" s="1"/>
      <c r="AC19" s="1"/>
      <c r="AD19" s="1"/>
      <c r="AE19" s="75"/>
    </row>
    <row r="20" spans="2:31">
      <c r="B20" s="91"/>
      <c r="C20" s="91"/>
      <c r="D20" s="91"/>
      <c r="E20" s="91"/>
      <c r="F20" s="91"/>
      <c r="H20" s="91"/>
      <c r="Q20" s="75"/>
      <c r="R20" s="75"/>
      <c r="S20" s="75"/>
      <c r="T20" s="75"/>
      <c r="U20" s="75"/>
      <c r="V20" s="75"/>
      <c r="W20" s="75"/>
      <c r="X20" s="75"/>
      <c r="Y20" s="75"/>
      <c r="Z20" s="75"/>
      <c r="AA20" s="75"/>
      <c r="AB20" s="75"/>
      <c r="AC20" s="75"/>
      <c r="AD20" s="75"/>
      <c r="AE20" s="75"/>
    </row>
    <row r="21" spans="2:31">
      <c r="C21" s="91"/>
      <c r="D21" s="91"/>
      <c r="E21" s="91"/>
      <c r="F21" s="91"/>
      <c r="H21" s="91"/>
      <c r="L21" s="53"/>
    </row>
    <row r="22" spans="2:31">
      <c r="B22" s="91"/>
      <c r="C22" s="91"/>
      <c r="D22" s="91"/>
      <c r="E22" s="91"/>
      <c r="F22" s="91"/>
      <c r="H22" s="91"/>
      <c r="L22" s="53"/>
    </row>
    <row r="23" spans="2:31">
      <c r="B23" s="91"/>
      <c r="C23" s="91"/>
      <c r="D23" s="91"/>
      <c r="E23" s="91"/>
      <c r="F23" s="91"/>
      <c r="G23" s="91"/>
      <c r="H23" s="91"/>
      <c r="L23" s="53"/>
    </row>
    <row r="24" spans="2:31">
      <c r="B24" s="91"/>
      <c r="C24" s="91"/>
      <c r="D24" s="91"/>
      <c r="E24" s="91"/>
      <c r="F24" s="91"/>
      <c r="G24" s="91"/>
      <c r="H24" s="91"/>
      <c r="L24" s="53"/>
    </row>
    <row r="25" spans="2:31">
      <c r="B25" s="91"/>
      <c r="C25" s="91"/>
      <c r="D25" s="91"/>
      <c r="E25" s="91"/>
      <c r="F25" s="91"/>
      <c r="G25" s="91"/>
      <c r="H25" s="91"/>
      <c r="L25" s="53"/>
    </row>
    <row r="26" spans="2:31">
      <c r="B26" s="91"/>
      <c r="C26" s="91"/>
      <c r="D26" s="91"/>
      <c r="E26" s="91"/>
      <c r="F26" s="91"/>
      <c r="G26" s="91"/>
      <c r="H26" s="91"/>
      <c r="L26" s="53"/>
    </row>
    <row r="27" spans="2:31">
      <c r="B27" s="91"/>
      <c r="C27" s="91"/>
      <c r="D27" s="91"/>
      <c r="E27" s="91"/>
      <c r="F27" s="91"/>
      <c r="G27" s="91"/>
      <c r="H27" s="91"/>
      <c r="L27" s="53"/>
    </row>
    <row r="28" spans="2:31">
      <c r="B28" s="91"/>
      <c r="C28" s="91"/>
      <c r="D28" s="91"/>
      <c r="E28" s="91"/>
      <c r="F28" s="91"/>
      <c r="G28" s="91"/>
      <c r="H28" s="91"/>
      <c r="L28" s="53"/>
    </row>
    <row r="78" spans="1:17">
      <c r="A78" s="249"/>
      <c r="B78" s="249"/>
      <c r="C78" s="249"/>
      <c r="D78" s="249"/>
      <c r="E78" s="249"/>
      <c r="F78" s="249"/>
      <c r="G78" s="249"/>
      <c r="H78" s="249"/>
      <c r="I78" s="249"/>
      <c r="J78" s="249"/>
      <c r="K78" s="249"/>
      <c r="L78" s="250"/>
      <c r="M78" s="249"/>
      <c r="N78" s="249"/>
      <c r="O78" s="249"/>
      <c r="P78" s="249"/>
      <c r="Q78" s="249"/>
    </row>
  </sheetData>
  <mergeCells count="3">
    <mergeCell ref="A1:N1"/>
    <mergeCell ref="A2:N2"/>
    <mergeCell ref="A9:N9"/>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7:M7 B14:H14 I14:K14 M14 L14:L1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AG78"/>
  <sheetViews>
    <sheetView view="pageLayout" zoomScaleNormal="100" zoomScaleSheetLayoutView="80" workbookViewId="0">
      <selection activeCell="P22" sqref="P22"/>
    </sheetView>
  </sheetViews>
  <sheetFormatPr defaultColWidth="9.140625" defaultRowHeight="15"/>
  <cols>
    <col min="1" max="1" width="18.42578125" style="53" customWidth="1"/>
    <col min="2" max="11" width="10.42578125" style="53" customWidth="1"/>
    <col min="12" max="12" width="10.42578125" style="54" customWidth="1"/>
    <col min="13" max="13" width="10.42578125" style="53" customWidth="1"/>
    <col min="14" max="14" width="11" style="53" customWidth="1"/>
    <col min="15" max="15" width="11" style="53" bestFit="1" customWidth="1"/>
    <col min="16" max="16" width="9.140625" style="53"/>
    <col min="17" max="21" width="9.5703125" style="53" bestFit="1" customWidth="1"/>
    <col min="22" max="16384" width="9.140625" style="53"/>
  </cols>
  <sheetData>
    <row r="1" spans="1:33" ht="25.5" customHeight="1" thickBot="1">
      <c r="A1" s="458" t="s">
        <v>404</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472" t="s">
        <v>333</v>
      </c>
      <c r="B2" s="473"/>
      <c r="C2" s="473"/>
      <c r="D2" s="473"/>
      <c r="E2" s="473"/>
      <c r="F2" s="473"/>
      <c r="G2" s="473"/>
      <c r="H2" s="473"/>
      <c r="I2" s="473"/>
      <c r="J2" s="473"/>
      <c r="K2" s="473"/>
      <c r="L2" s="473"/>
      <c r="M2" s="473"/>
      <c r="N2" s="474"/>
      <c r="P2" s="227"/>
      <c r="Q2" s="222"/>
      <c r="R2" s="222"/>
      <c r="S2" s="223"/>
      <c r="T2" s="222"/>
      <c r="U2" s="222"/>
      <c r="V2" s="222"/>
      <c r="W2" s="1"/>
      <c r="X2" s="1"/>
      <c r="Y2" s="1"/>
      <c r="Z2" s="1"/>
      <c r="AA2" s="1"/>
      <c r="AB2" s="1"/>
      <c r="AC2" s="1"/>
      <c r="AD2" s="1"/>
      <c r="AE2" s="75"/>
    </row>
    <row r="3" spans="1:33" ht="22.5" customHeight="1">
      <c r="A3" s="166" t="s">
        <v>28</v>
      </c>
      <c r="B3" s="113">
        <v>42377</v>
      </c>
      <c r="C3" s="113">
        <v>42408</v>
      </c>
      <c r="D3" s="113">
        <v>42437</v>
      </c>
      <c r="E3" s="113">
        <v>42468</v>
      </c>
      <c r="F3" s="113">
        <v>42498</v>
      </c>
      <c r="G3" s="113">
        <v>42529</v>
      </c>
      <c r="H3" s="113">
        <v>42559</v>
      </c>
      <c r="I3" s="113">
        <v>42590</v>
      </c>
      <c r="J3" s="113">
        <v>42621</v>
      </c>
      <c r="K3" s="113">
        <v>42651</v>
      </c>
      <c r="L3" s="113">
        <v>42682</v>
      </c>
      <c r="M3" s="113">
        <v>42712</v>
      </c>
      <c r="N3" s="177" t="s">
        <v>14</v>
      </c>
      <c r="P3" s="66"/>
      <c r="Q3" s="87"/>
      <c r="R3" s="217"/>
      <c r="S3" s="217"/>
      <c r="T3" s="217"/>
      <c r="U3" s="217"/>
      <c r="V3" s="217"/>
      <c r="W3" s="79"/>
      <c r="X3" s="79"/>
      <c r="Y3" s="79"/>
      <c r="Z3" s="79"/>
      <c r="AA3" s="79"/>
      <c r="AB3" s="79"/>
      <c r="AC3" s="84"/>
      <c r="AD3" s="88"/>
      <c r="AE3" s="75"/>
      <c r="AF3" s="75"/>
      <c r="AG3" s="75"/>
    </row>
    <row r="4" spans="1:33" ht="18" customHeight="1">
      <c r="A4" s="187" t="s">
        <v>275</v>
      </c>
      <c r="B4" s="94">
        <v>0</v>
      </c>
      <c r="C4" s="94">
        <v>6130</v>
      </c>
      <c r="D4" s="94">
        <v>25954</v>
      </c>
      <c r="E4" s="94">
        <v>24490</v>
      </c>
      <c r="F4" s="94">
        <v>9184</v>
      </c>
      <c r="G4" s="94">
        <v>20446</v>
      </c>
      <c r="H4" s="94">
        <v>23113</v>
      </c>
      <c r="I4" s="94">
        <v>1783</v>
      </c>
      <c r="J4" s="114">
        <v>25307</v>
      </c>
      <c r="K4" s="114">
        <v>1995</v>
      </c>
      <c r="L4" s="416">
        <v>17598</v>
      </c>
      <c r="M4" s="114">
        <v>19243</v>
      </c>
      <c r="N4" s="275">
        <f>SUM(B4:M4)</f>
        <v>175243</v>
      </c>
      <c r="P4" s="218"/>
      <c r="Q4" s="219"/>
      <c r="R4" s="219"/>
      <c r="S4" s="219"/>
      <c r="T4" s="219"/>
      <c r="U4" s="219"/>
      <c r="V4" s="217"/>
      <c r="W4" s="79"/>
      <c r="X4" s="79"/>
      <c r="Y4" s="79"/>
      <c r="Z4" s="79"/>
      <c r="AA4" s="79"/>
      <c r="AB4" s="84"/>
      <c r="AC4" s="84"/>
      <c r="AD4" s="88"/>
      <c r="AE4" s="75"/>
      <c r="AF4" s="75"/>
      <c r="AG4" s="75"/>
    </row>
    <row r="5" spans="1:33" ht="18" customHeight="1">
      <c r="A5" s="187" t="s">
        <v>0</v>
      </c>
      <c r="B5" s="94">
        <v>45752</v>
      </c>
      <c r="C5" s="94">
        <v>37961</v>
      </c>
      <c r="D5" s="94">
        <v>39279</v>
      </c>
      <c r="E5" s="94">
        <v>26100</v>
      </c>
      <c r="F5" s="94">
        <v>40072</v>
      </c>
      <c r="G5" s="94">
        <v>38485</v>
      </c>
      <c r="H5" s="94">
        <v>35886</v>
      </c>
      <c r="I5" s="94">
        <v>42472</v>
      </c>
      <c r="J5" s="114">
        <v>36038</v>
      </c>
      <c r="K5" s="114">
        <v>43694</v>
      </c>
      <c r="L5" s="416">
        <v>31064</v>
      </c>
      <c r="M5" s="114">
        <v>35085</v>
      </c>
      <c r="N5" s="275">
        <f>SUM(B5:M5)</f>
        <v>451888</v>
      </c>
      <c r="P5" s="218"/>
      <c r="Q5" s="219"/>
      <c r="R5" s="219"/>
      <c r="S5" s="219"/>
      <c r="T5" s="219"/>
      <c r="U5" s="219"/>
      <c r="V5" s="217"/>
      <c r="W5" s="79"/>
      <c r="X5" s="79"/>
      <c r="Y5" s="79"/>
      <c r="Z5" s="79"/>
      <c r="AA5" s="79"/>
      <c r="AB5" s="84"/>
      <c r="AC5" s="84"/>
      <c r="AD5" s="88"/>
      <c r="AE5" s="75"/>
      <c r="AF5" s="75"/>
      <c r="AG5" s="75"/>
    </row>
    <row r="6" spans="1:33" ht="18" customHeight="1">
      <c r="A6" s="187" t="s">
        <v>1</v>
      </c>
      <c r="B6" s="94">
        <v>34917</v>
      </c>
      <c r="C6" s="94">
        <v>38798</v>
      </c>
      <c r="D6" s="94">
        <v>44205</v>
      </c>
      <c r="E6" s="94">
        <v>38685</v>
      </c>
      <c r="F6" s="94">
        <v>43381</v>
      </c>
      <c r="G6" s="94">
        <v>45249</v>
      </c>
      <c r="H6" s="94">
        <v>10283</v>
      </c>
      <c r="I6" s="94">
        <v>26311</v>
      </c>
      <c r="J6" s="114">
        <v>42203</v>
      </c>
      <c r="K6" s="114">
        <v>43891</v>
      </c>
      <c r="L6" s="416">
        <v>46165</v>
      </c>
      <c r="M6" s="114">
        <v>43587</v>
      </c>
      <c r="N6" s="275">
        <f t="shared" ref="N6:N10" si="0">SUM(B6:M6)</f>
        <v>457675</v>
      </c>
      <c r="P6" s="218"/>
      <c r="Q6" s="220"/>
      <c r="R6" s="220"/>
      <c r="S6" s="220"/>
      <c r="T6" s="220"/>
      <c r="U6" s="220"/>
      <c r="V6" s="217"/>
      <c r="W6" s="79"/>
      <c r="X6" s="79"/>
      <c r="Y6" s="79"/>
      <c r="Z6" s="79"/>
      <c r="AA6" s="79"/>
      <c r="AB6" s="84"/>
      <c r="AC6" s="84"/>
      <c r="AD6" s="88"/>
      <c r="AE6" s="75"/>
      <c r="AF6" s="75"/>
      <c r="AG6" s="75"/>
    </row>
    <row r="7" spans="1:33" ht="18" customHeight="1">
      <c r="A7" s="187" t="s">
        <v>319</v>
      </c>
      <c r="B7" s="94">
        <v>141386.5498644</v>
      </c>
      <c r="C7" s="264">
        <v>161382.71502179999</v>
      </c>
      <c r="D7" s="94">
        <v>172401.38038799999</v>
      </c>
      <c r="E7" s="94">
        <v>164018.0865753</v>
      </c>
      <c r="F7" s="94">
        <v>153060.20258400001</v>
      </c>
      <c r="G7" s="94">
        <v>167414.58609210001</v>
      </c>
      <c r="H7" s="94">
        <v>152741</v>
      </c>
      <c r="I7" s="361">
        <v>183452.70440340001</v>
      </c>
      <c r="J7" s="114">
        <v>169749.67950989999</v>
      </c>
      <c r="K7" s="158">
        <v>159743.43226890001</v>
      </c>
      <c r="L7" s="388">
        <v>152241.92198459999</v>
      </c>
      <c r="M7" s="114">
        <v>173778.48676259999</v>
      </c>
      <c r="N7" s="275">
        <f t="shared" si="0"/>
        <v>1951370.7454550001</v>
      </c>
      <c r="P7" s="218"/>
      <c r="Q7" s="220"/>
      <c r="R7" s="220"/>
      <c r="S7" s="220"/>
      <c r="T7" s="220"/>
      <c r="U7" s="220"/>
      <c r="V7" s="217"/>
      <c r="W7" s="79"/>
      <c r="X7" s="79"/>
      <c r="Y7" s="79"/>
      <c r="Z7" s="79"/>
      <c r="AA7" s="79"/>
      <c r="AB7" s="84"/>
      <c r="AC7" s="84"/>
      <c r="AD7" s="88"/>
      <c r="AE7" s="75"/>
      <c r="AF7" s="75"/>
      <c r="AG7" s="75"/>
    </row>
    <row r="8" spans="1:33" ht="18" customHeight="1">
      <c r="A8" s="187" t="s">
        <v>3</v>
      </c>
      <c r="B8" s="115">
        <v>56370</v>
      </c>
      <c r="C8" s="115">
        <v>52592</v>
      </c>
      <c r="D8" s="94">
        <v>58282</v>
      </c>
      <c r="E8" s="94">
        <v>48662</v>
      </c>
      <c r="F8" s="94">
        <v>27797.360000000001</v>
      </c>
      <c r="G8" s="94">
        <v>0</v>
      </c>
      <c r="H8" s="94">
        <v>43856</v>
      </c>
      <c r="I8" s="94">
        <v>57925</v>
      </c>
      <c r="J8" s="114">
        <v>58479</v>
      </c>
      <c r="K8" s="161">
        <v>57111</v>
      </c>
      <c r="L8" s="161">
        <v>58424</v>
      </c>
      <c r="M8" s="114">
        <v>60418</v>
      </c>
      <c r="N8" s="275">
        <f t="shared" si="0"/>
        <v>579916.36</v>
      </c>
      <c r="P8" s="218"/>
      <c r="Q8" s="220"/>
      <c r="R8" s="221"/>
      <c r="S8" s="221"/>
      <c r="T8" s="221"/>
      <c r="U8" s="221"/>
      <c r="V8" s="217"/>
      <c r="W8" s="79"/>
      <c r="X8" s="79"/>
      <c r="Y8" s="79"/>
      <c r="Z8" s="79"/>
      <c r="AA8" s="79"/>
      <c r="AB8" s="84"/>
      <c r="AC8" s="84"/>
      <c r="AD8" s="88"/>
      <c r="AE8" s="75"/>
      <c r="AF8" s="75"/>
      <c r="AG8" s="75"/>
    </row>
    <row r="9" spans="1:33" ht="18" customHeight="1">
      <c r="A9" s="187" t="s">
        <v>2</v>
      </c>
      <c r="B9" s="94">
        <v>50080</v>
      </c>
      <c r="C9" s="94">
        <v>47639</v>
      </c>
      <c r="D9" s="94">
        <v>52680</v>
      </c>
      <c r="E9" s="94">
        <v>46156</v>
      </c>
      <c r="F9" s="94">
        <v>33623</v>
      </c>
      <c r="G9" s="94">
        <v>48730</v>
      </c>
      <c r="H9" s="94">
        <v>46586</v>
      </c>
      <c r="I9" s="94">
        <v>50167</v>
      </c>
      <c r="J9" s="161">
        <v>44227</v>
      </c>
      <c r="K9" s="161">
        <v>45668</v>
      </c>
      <c r="L9" s="161">
        <v>48652</v>
      </c>
      <c r="M9" s="114">
        <v>46296</v>
      </c>
      <c r="N9" s="275">
        <f t="shared" si="0"/>
        <v>560504</v>
      </c>
      <c r="P9" s="218"/>
      <c r="Q9" s="220"/>
      <c r="R9" s="220"/>
      <c r="S9" s="220"/>
      <c r="T9" s="220"/>
      <c r="U9" s="220"/>
      <c r="V9" s="217"/>
      <c r="W9" s="79"/>
      <c r="X9" s="79"/>
      <c r="Y9" s="79"/>
      <c r="Z9" s="79"/>
      <c r="AA9" s="79"/>
      <c r="AB9" s="84"/>
      <c r="AC9" s="84"/>
      <c r="AD9" s="88"/>
      <c r="AE9" s="75"/>
      <c r="AF9" s="75"/>
      <c r="AG9" s="75"/>
    </row>
    <row r="10" spans="1:33" ht="18" customHeight="1">
      <c r="A10" s="187" t="s">
        <v>10</v>
      </c>
      <c r="B10" s="94">
        <v>52243</v>
      </c>
      <c r="C10" s="94">
        <v>50042</v>
      </c>
      <c r="D10" s="94">
        <v>54620</v>
      </c>
      <c r="E10" s="94">
        <v>47817</v>
      </c>
      <c r="F10" s="94">
        <v>48951</v>
      </c>
      <c r="G10" s="94">
        <v>53689</v>
      </c>
      <c r="H10" s="94">
        <v>49309</v>
      </c>
      <c r="I10" s="94">
        <v>54907</v>
      </c>
      <c r="J10" s="161">
        <v>50055</v>
      </c>
      <c r="K10" s="161">
        <v>38846</v>
      </c>
      <c r="L10" s="161">
        <v>53326</v>
      </c>
      <c r="M10" s="114">
        <v>45807</v>
      </c>
      <c r="N10" s="275">
        <f t="shared" si="0"/>
        <v>599612</v>
      </c>
      <c r="P10" s="218"/>
      <c r="Q10" s="220"/>
      <c r="R10" s="220"/>
      <c r="S10" s="220"/>
      <c r="T10" s="220"/>
      <c r="U10" s="220"/>
      <c r="V10" s="217"/>
      <c r="W10" s="79"/>
      <c r="X10" s="79"/>
      <c r="Y10" s="79"/>
      <c r="Z10" s="79"/>
      <c r="AA10" s="79"/>
      <c r="AB10" s="84"/>
      <c r="AC10" s="84"/>
      <c r="AD10" s="88"/>
      <c r="AE10" s="75"/>
      <c r="AF10" s="75"/>
      <c r="AG10" s="75"/>
    </row>
    <row r="11" spans="1:33" ht="18" customHeight="1">
      <c r="A11" s="187" t="s">
        <v>251</v>
      </c>
      <c r="B11" s="94">
        <v>7487</v>
      </c>
      <c r="C11" s="94">
        <v>6343</v>
      </c>
      <c r="D11" s="94">
        <v>6661</v>
      </c>
      <c r="E11" s="94">
        <v>9035</v>
      </c>
      <c r="F11" s="94">
        <v>2639</v>
      </c>
      <c r="G11" s="94">
        <v>17893</v>
      </c>
      <c r="H11" s="94">
        <v>49137</v>
      </c>
      <c r="I11" s="94">
        <v>4991</v>
      </c>
      <c r="J11" s="161">
        <v>4047</v>
      </c>
      <c r="K11" s="161">
        <v>9881</v>
      </c>
      <c r="L11" s="161">
        <v>5754</v>
      </c>
      <c r="M11" s="161">
        <v>14934</v>
      </c>
      <c r="N11" s="275">
        <f>SUM(B11:M11)</f>
        <v>138802</v>
      </c>
      <c r="P11" s="218"/>
      <c r="Q11" s="220"/>
      <c r="R11" s="220"/>
      <c r="S11" s="220"/>
      <c r="T11" s="220"/>
      <c r="U11" s="220"/>
      <c r="V11" s="217"/>
      <c r="W11" s="79"/>
      <c r="X11" s="79"/>
      <c r="Y11" s="79"/>
      <c r="Z11" s="79"/>
      <c r="AA11" s="79"/>
      <c r="AB11" s="84"/>
      <c r="AC11" s="84"/>
      <c r="AD11" s="88"/>
      <c r="AE11" s="75"/>
      <c r="AF11" s="75"/>
      <c r="AG11" s="75"/>
    </row>
    <row r="12" spans="1:33" ht="18" customHeight="1" thickBot="1">
      <c r="A12" s="188" t="s">
        <v>14</v>
      </c>
      <c r="B12" s="199">
        <f>SUM(B4:B11)</f>
        <v>388235.5498644</v>
      </c>
      <c r="C12" s="199">
        <f t="shared" ref="C12:N12" si="1">SUM(C4:C11)</f>
        <v>400887.71502180002</v>
      </c>
      <c r="D12" s="199">
        <f t="shared" si="1"/>
        <v>454082.38038799999</v>
      </c>
      <c r="E12" s="199">
        <f t="shared" si="1"/>
        <v>404963.08657529997</v>
      </c>
      <c r="F12" s="199">
        <f t="shared" si="1"/>
        <v>358707.562584</v>
      </c>
      <c r="G12" s="199">
        <f t="shared" si="1"/>
        <v>391906.58609210001</v>
      </c>
      <c r="H12" s="199">
        <f t="shared" si="1"/>
        <v>410911</v>
      </c>
      <c r="I12" s="199">
        <f t="shared" si="1"/>
        <v>422008.70440340001</v>
      </c>
      <c r="J12" s="199">
        <f t="shared" si="1"/>
        <v>430105.67950989999</v>
      </c>
      <c r="K12" s="199">
        <f t="shared" si="1"/>
        <v>400829.43226889998</v>
      </c>
      <c r="L12" s="190">
        <f t="shared" si="1"/>
        <v>413224.92198460002</v>
      </c>
      <c r="M12" s="190">
        <f t="shared" si="1"/>
        <v>439148.48676260002</v>
      </c>
      <c r="N12" s="276">
        <f t="shared" si="1"/>
        <v>4915011.105455</v>
      </c>
      <c r="P12" s="218"/>
      <c r="Q12" s="220"/>
      <c r="R12" s="220"/>
      <c r="S12" s="220"/>
      <c r="T12" s="220"/>
      <c r="U12" s="220"/>
      <c r="V12" s="224"/>
      <c r="W12" s="85"/>
      <c r="X12" s="79"/>
      <c r="Y12" s="79"/>
      <c r="Z12" s="79"/>
      <c r="AA12" s="79"/>
      <c r="AB12" s="84"/>
      <c r="AC12" s="84"/>
      <c r="AD12" s="88"/>
      <c r="AE12" s="75"/>
      <c r="AF12" s="75"/>
      <c r="AG12" s="75"/>
    </row>
    <row r="13" spans="1:33" s="249" customFormat="1" ht="18" customHeight="1" thickBot="1">
      <c r="A13" s="338"/>
      <c r="B13" s="339"/>
      <c r="C13" s="339"/>
      <c r="D13" s="339"/>
      <c r="E13" s="339"/>
      <c r="F13" s="339"/>
      <c r="G13" s="339"/>
      <c r="H13" s="339"/>
      <c r="I13" s="339"/>
      <c r="J13" s="339"/>
      <c r="K13" s="339"/>
      <c r="L13" s="340"/>
      <c r="M13" s="340"/>
      <c r="N13" s="339"/>
      <c r="O13" s="227"/>
      <c r="P13" s="218"/>
      <c r="Q13" s="220"/>
      <c r="R13" s="220"/>
      <c r="S13" s="220"/>
      <c r="T13" s="220"/>
      <c r="U13" s="220"/>
      <c r="V13" s="224"/>
      <c r="W13" s="224"/>
      <c r="X13" s="217"/>
      <c r="Y13" s="217"/>
      <c r="Z13" s="217"/>
      <c r="AA13" s="217"/>
      <c r="AB13" s="315"/>
      <c r="AC13" s="315"/>
      <c r="AD13" s="316"/>
      <c r="AE13" s="227"/>
      <c r="AF13" s="227"/>
      <c r="AG13" s="227"/>
    </row>
    <row r="14" spans="1:33" ht="22.5" customHeight="1">
      <c r="A14" s="472" t="s">
        <v>334</v>
      </c>
      <c r="B14" s="473"/>
      <c r="C14" s="473"/>
      <c r="D14" s="473"/>
      <c r="E14" s="473"/>
      <c r="F14" s="473"/>
      <c r="G14" s="473"/>
      <c r="H14" s="473"/>
      <c r="I14" s="473"/>
      <c r="J14" s="473"/>
      <c r="K14" s="473"/>
      <c r="L14" s="473"/>
      <c r="M14" s="473"/>
      <c r="N14" s="474"/>
      <c r="O14" s="63"/>
      <c r="P14" s="225"/>
      <c r="Q14" s="87"/>
      <c r="R14" s="226"/>
      <c r="S14" s="226"/>
      <c r="T14" s="226"/>
      <c r="U14" s="226"/>
      <c r="V14" s="226"/>
      <c r="W14" s="81"/>
      <c r="X14" s="81"/>
      <c r="Y14" s="81"/>
      <c r="Z14" s="81"/>
      <c r="AA14" s="81"/>
      <c r="AB14" s="81"/>
      <c r="AC14" s="81"/>
      <c r="AD14" s="81"/>
      <c r="AE14" s="75"/>
      <c r="AF14" s="75"/>
      <c r="AG14" s="75"/>
    </row>
    <row r="15" spans="1:33" ht="22.5" customHeight="1">
      <c r="A15" s="166" t="s">
        <v>28</v>
      </c>
      <c r="B15" s="113">
        <v>42377</v>
      </c>
      <c r="C15" s="113">
        <v>42408</v>
      </c>
      <c r="D15" s="113">
        <v>42437</v>
      </c>
      <c r="E15" s="113">
        <v>42468</v>
      </c>
      <c r="F15" s="113">
        <v>42498</v>
      </c>
      <c r="G15" s="113">
        <v>42529</v>
      </c>
      <c r="H15" s="113">
        <v>42559</v>
      </c>
      <c r="I15" s="113">
        <v>42590</v>
      </c>
      <c r="J15" s="113">
        <v>42621</v>
      </c>
      <c r="K15" s="113">
        <v>42651</v>
      </c>
      <c r="L15" s="113">
        <v>42682</v>
      </c>
      <c r="M15" s="113">
        <v>42712</v>
      </c>
      <c r="N15" s="177" t="s">
        <v>14</v>
      </c>
      <c r="O15" s="56"/>
      <c r="P15" s="225"/>
      <c r="Q15" s="87"/>
      <c r="R15" s="213"/>
      <c r="S15" s="213"/>
      <c r="T15" s="213"/>
      <c r="U15" s="213"/>
      <c r="V15" s="213"/>
      <c r="W15" s="83"/>
      <c r="X15" s="83"/>
      <c r="Y15" s="83"/>
      <c r="Z15" s="83"/>
      <c r="AA15" s="83"/>
      <c r="AB15" s="83"/>
      <c r="AC15" s="83"/>
      <c r="AD15" s="1"/>
      <c r="AE15" s="75"/>
    </row>
    <row r="16" spans="1:33" ht="18" customHeight="1">
      <c r="A16" s="187" t="s">
        <v>275</v>
      </c>
      <c r="B16" s="94">
        <v>0</v>
      </c>
      <c r="C16" s="94">
        <v>14923</v>
      </c>
      <c r="D16" s="94">
        <v>24708</v>
      </c>
      <c r="E16" s="94">
        <v>17301</v>
      </c>
      <c r="F16" s="94">
        <v>24716</v>
      </c>
      <c r="G16" s="94">
        <v>15350</v>
      </c>
      <c r="H16" s="278">
        <v>24700</v>
      </c>
      <c r="I16" s="278">
        <v>0</v>
      </c>
      <c r="J16" s="278">
        <v>25259</v>
      </c>
      <c r="K16" s="278">
        <v>0</v>
      </c>
      <c r="L16" s="415">
        <v>6996</v>
      </c>
      <c r="M16" s="155">
        <v>24686</v>
      </c>
      <c r="N16" s="279">
        <f>SUM(B16:M16)</f>
        <v>178639</v>
      </c>
      <c r="O16" s="57"/>
      <c r="P16" s="89"/>
      <c r="Q16" s="82"/>
      <c r="R16" s="79"/>
      <c r="S16" s="79"/>
      <c r="T16" s="79"/>
      <c r="U16" s="79"/>
      <c r="V16" s="79"/>
      <c r="W16" s="79"/>
      <c r="X16" s="79"/>
      <c r="Y16" s="79"/>
      <c r="Z16" s="79"/>
      <c r="AA16" s="79"/>
      <c r="AB16" s="79"/>
      <c r="AC16" s="84"/>
      <c r="AD16" s="1"/>
      <c r="AE16" s="75"/>
    </row>
    <row r="17" spans="1:31" ht="18" customHeight="1">
      <c r="A17" s="187" t="s">
        <v>0</v>
      </c>
      <c r="B17" s="94">
        <v>71242.73828125</v>
      </c>
      <c r="C17" s="94">
        <v>33350</v>
      </c>
      <c r="D17" s="94">
        <v>24704</v>
      </c>
      <c r="E17" s="94">
        <v>45223</v>
      </c>
      <c r="F17" s="94">
        <v>29855</v>
      </c>
      <c r="G17" s="94">
        <v>39627</v>
      </c>
      <c r="H17" s="278">
        <v>24686</v>
      </c>
      <c r="I17" s="278">
        <v>53745</v>
      </c>
      <c r="J17" s="278">
        <v>31963</v>
      </c>
      <c r="K17" s="278">
        <v>44218</v>
      </c>
      <c r="L17" s="415">
        <v>33101</v>
      </c>
      <c r="M17" s="155">
        <v>34666</v>
      </c>
      <c r="N17" s="279">
        <f t="shared" ref="N17:N23" si="2">SUM(B17:M17)</f>
        <v>466380.73828125</v>
      </c>
      <c r="O17" s="57"/>
      <c r="P17" s="89"/>
      <c r="Q17" s="82"/>
      <c r="R17" s="79"/>
      <c r="S17" s="79"/>
      <c r="T17" s="79"/>
      <c r="U17" s="79"/>
      <c r="V17" s="79"/>
      <c r="W17" s="79"/>
      <c r="X17" s="79"/>
      <c r="Y17" s="79"/>
      <c r="Z17" s="79"/>
      <c r="AA17" s="79"/>
      <c r="AB17" s="79"/>
      <c r="AC17" s="84"/>
      <c r="AD17" s="1"/>
      <c r="AE17" s="75"/>
    </row>
    <row r="18" spans="1:31" ht="18" customHeight="1">
      <c r="A18" s="187" t="s">
        <v>1</v>
      </c>
      <c r="B18" s="94">
        <v>57068.122489929199</v>
      </c>
      <c r="C18" s="94">
        <v>31831</v>
      </c>
      <c r="D18" s="94">
        <v>31946</v>
      </c>
      <c r="E18" s="94">
        <v>28308</v>
      </c>
      <c r="F18" s="94">
        <v>57063</v>
      </c>
      <c r="G18" s="94">
        <v>52511</v>
      </c>
      <c r="H18" s="278">
        <v>18975</v>
      </c>
      <c r="I18" s="278">
        <v>15055</v>
      </c>
      <c r="J18" s="278">
        <v>20508</v>
      </c>
      <c r="K18" s="278">
        <v>62914</v>
      </c>
      <c r="L18" s="415">
        <v>41177</v>
      </c>
      <c r="M18" s="282">
        <v>52077</v>
      </c>
      <c r="N18" s="279">
        <f t="shared" si="2"/>
        <v>469433.1224899292</v>
      </c>
      <c r="O18" s="57"/>
      <c r="P18" s="89"/>
      <c r="Q18" s="82"/>
      <c r="R18" s="79"/>
      <c r="S18" s="79"/>
      <c r="T18" s="79"/>
      <c r="U18" s="79"/>
      <c r="V18" s="79"/>
      <c r="W18" s="79"/>
      <c r="X18" s="79"/>
      <c r="Y18" s="79"/>
      <c r="Z18" s="79"/>
      <c r="AA18" s="79"/>
      <c r="AB18" s="79"/>
      <c r="AC18" s="84"/>
      <c r="AD18" s="1"/>
      <c r="AE18" s="75"/>
    </row>
    <row r="19" spans="1:31" ht="18" customHeight="1">
      <c r="A19" s="187" t="s">
        <v>319</v>
      </c>
      <c r="B19" s="94">
        <v>164013.54999999999</v>
      </c>
      <c r="C19" s="158">
        <v>132799.1394942</v>
      </c>
      <c r="D19" s="94">
        <v>137853.0654579</v>
      </c>
      <c r="E19" s="94">
        <v>107495.0366571</v>
      </c>
      <c r="F19" s="94">
        <v>166826.73040649999</v>
      </c>
      <c r="G19" s="94">
        <v>118503.72299160001</v>
      </c>
      <c r="H19" s="283">
        <v>127521</v>
      </c>
      <c r="I19" s="362">
        <v>166558.20373529999</v>
      </c>
      <c r="J19" s="94">
        <v>140201.76664620001</v>
      </c>
      <c r="K19" s="94">
        <v>137839.45768739999</v>
      </c>
      <c r="L19" s="389">
        <v>124463.01928589999</v>
      </c>
      <c r="M19" s="158">
        <v>82735.244640000004</v>
      </c>
      <c r="N19" s="279">
        <f>SUM(B19:M19)</f>
        <v>1606809.9370021001</v>
      </c>
      <c r="O19" s="57"/>
      <c r="P19" s="89"/>
      <c r="Q19" s="82"/>
      <c r="R19" s="79"/>
      <c r="S19" s="79"/>
      <c r="T19" s="79"/>
      <c r="U19" s="79"/>
      <c r="V19" s="79"/>
      <c r="W19" s="79"/>
      <c r="X19" s="79"/>
      <c r="Y19" s="79"/>
      <c r="Z19" s="79"/>
      <c r="AA19" s="79"/>
      <c r="AB19" s="79"/>
      <c r="AC19" s="84"/>
      <c r="AD19" s="1"/>
      <c r="AE19" s="75"/>
    </row>
    <row r="20" spans="1:31" ht="18" customHeight="1">
      <c r="A20" s="187" t="s">
        <v>3</v>
      </c>
      <c r="B20" s="115">
        <v>26950</v>
      </c>
      <c r="C20" s="94">
        <v>86752</v>
      </c>
      <c r="D20" s="94">
        <v>33706</v>
      </c>
      <c r="E20" s="94">
        <v>73212</v>
      </c>
      <c r="F20" s="94">
        <v>54140.013999999996</v>
      </c>
      <c r="G20" s="94">
        <v>0</v>
      </c>
      <c r="H20" s="278">
        <v>12823</v>
      </c>
      <c r="I20" s="278">
        <v>54501</v>
      </c>
      <c r="J20" s="158">
        <v>61890</v>
      </c>
      <c r="K20" s="94">
        <v>53506</v>
      </c>
      <c r="L20" s="283">
        <v>58502</v>
      </c>
      <c r="M20" s="282">
        <v>64418</v>
      </c>
      <c r="N20" s="279">
        <f t="shared" si="2"/>
        <v>580400.01399999997</v>
      </c>
      <c r="O20" s="57"/>
      <c r="P20" s="89"/>
      <c r="Q20" s="82"/>
      <c r="R20" s="79"/>
      <c r="S20" s="79"/>
      <c r="T20" s="79"/>
      <c r="U20" s="79"/>
      <c r="V20" s="79"/>
      <c r="W20" s="79"/>
      <c r="X20" s="79"/>
      <c r="Y20" s="79"/>
      <c r="Z20" s="79"/>
      <c r="AA20" s="79"/>
      <c r="AB20" s="79"/>
      <c r="AC20" s="84"/>
      <c r="AD20" s="1"/>
      <c r="AE20" s="75"/>
    </row>
    <row r="21" spans="1:31" ht="18" customHeight="1">
      <c r="A21" s="187" t="s">
        <v>2</v>
      </c>
      <c r="B21" s="94">
        <v>64719</v>
      </c>
      <c r="C21" s="94">
        <v>49344</v>
      </c>
      <c r="D21" s="94">
        <v>63491</v>
      </c>
      <c r="E21" s="94">
        <v>60391</v>
      </c>
      <c r="F21" s="94">
        <v>43016</v>
      </c>
      <c r="G21" s="94">
        <v>21005</v>
      </c>
      <c r="H21" s="283">
        <v>63645</v>
      </c>
      <c r="I21" s="283">
        <v>59321</v>
      </c>
      <c r="J21" s="115">
        <v>64793</v>
      </c>
      <c r="K21" s="115">
        <v>55965</v>
      </c>
      <c r="L21" s="283">
        <v>38260</v>
      </c>
      <c r="M21" s="282">
        <v>72880</v>
      </c>
      <c r="N21" s="279">
        <f t="shared" si="2"/>
        <v>656830</v>
      </c>
      <c r="O21" s="57"/>
      <c r="P21" s="89"/>
      <c r="Q21" s="82"/>
      <c r="R21" s="79"/>
      <c r="S21" s="79"/>
      <c r="T21" s="79"/>
      <c r="U21" s="79"/>
      <c r="V21" s="79"/>
      <c r="W21" s="79"/>
      <c r="X21" s="79"/>
      <c r="Y21" s="79"/>
      <c r="Z21" s="79"/>
      <c r="AA21" s="79"/>
      <c r="AB21" s="79"/>
      <c r="AC21" s="84"/>
      <c r="AD21" s="1"/>
      <c r="AE21" s="75"/>
    </row>
    <row r="22" spans="1:31" ht="18" customHeight="1">
      <c r="A22" s="187" t="s">
        <v>10</v>
      </c>
      <c r="B22" s="94">
        <v>37715</v>
      </c>
      <c r="C22" s="94">
        <v>57526</v>
      </c>
      <c r="D22" s="94">
        <v>78620</v>
      </c>
      <c r="E22" s="94">
        <v>44043</v>
      </c>
      <c r="F22" s="94">
        <v>44505</v>
      </c>
      <c r="G22" s="94">
        <v>25501</v>
      </c>
      <c r="H22" s="283">
        <v>87890</v>
      </c>
      <c r="I22" s="283">
        <v>87664</v>
      </c>
      <c r="J22" s="115">
        <v>30434</v>
      </c>
      <c r="K22" s="115">
        <v>47647</v>
      </c>
      <c r="L22" s="283">
        <v>26699</v>
      </c>
      <c r="M22" s="155">
        <v>40275</v>
      </c>
      <c r="N22" s="279">
        <f t="shared" si="2"/>
        <v>608519</v>
      </c>
      <c r="O22" s="57"/>
      <c r="P22" s="89"/>
      <c r="Q22" s="82"/>
      <c r="R22" s="79"/>
      <c r="S22" s="79"/>
      <c r="T22" s="79"/>
      <c r="U22" s="79"/>
      <c r="V22" s="79"/>
      <c r="W22" s="79"/>
      <c r="X22" s="79"/>
      <c r="Y22" s="79"/>
      <c r="Z22" s="79"/>
      <c r="AA22" s="79"/>
      <c r="AB22" s="79"/>
      <c r="AC22" s="84"/>
      <c r="AD22" s="1"/>
      <c r="AE22" s="75"/>
    </row>
    <row r="23" spans="1:31" ht="18" customHeight="1">
      <c r="A23" s="187" t="s">
        <v>251</v>
      </c>
      <c r="B23" s="115">
        <v>0</v>
      </c>
      <c r="C23" s="94">
        <v>0</v>
      </c>
      <c r="D23" s="94">
        <v>0</v>
      </c>
      <c r="E23" s="94">
        <v>0</v>
      </c>
      <c r="F23" s="94">
        <v>0</v>
      </c>
      <c r="G23" s="94">
        <v>0</v>
      </c>
      <c r="H23" s="283">
        <v>46079</v>
      </c>
      <c r="I23" s="283">
        <v>12502.882</v>
      </c>
      <c r="J23" s="278">
        <v>12502.882</v>
      </c>
      <c r="K23" s="115">
        <v>0</v>
      </c>
      <c r="L23" s="278">
        <v>0</v>
      </c>
      <c r="M23" s="155">
        <v>0</v>
      </c>
      <c r="N23" s="279">
        <f t="shared" si="2"/>
        <v>71084.763999999996</v>
      </c>
      <c r="O23" s="57"/>
      <c r="P23" s="89"/>
      <c r="Q23" s="82"/>
      <c r="R23" s="79"/>
      <c r="S23" s="79"/>
      <c r="T23" s="79"/>
      <c r="U23" s="79"/>
      <c r="V23" s="79"/>
      <c r="W23" s="79"/>
      <c r="X23" s="79"/>
      <c r="Y23" s="79"/>
      <c r="Z23" s="79"/>
      <c r="AA23" s="79"/>
      <c r="AB23" s="79"/>
      <c r="AC23" s="84"/>
      <c r="AD23" s="1"/>
      <c r="AE23" s="75"/>
    </row>
    <row r="24" spans="1:31" ht="18" customHeight="1" thickBot="1">
      <c r="A24" s="188" t="s">
        <v>14</v>
      </c>
      <c r="B24" s="280">
        <f>SUM(B16:B23)</f>
        <v>421708.41077117919</v>
      </c>
      <c r="C24" s="280">
        <f t="shared" ref="C24:N24" si="3">SUM(C16:C23)</f>
        <v>406525.1394942</v>
      </c>
      <c r="D24" s="280">
        <f t="shared" si="3"/>
        <v>395028.0654579</v>
      </c>
      <c r="E24" s="280">
        <f t="shared" si="3"/>
        <v>375973.03665710002</v>
      </c>
      <c r="F24" s="280">
        <f t="shared" si="3"/>
        <v>420121.74440650002</v>
      </c>
      <c r="G24" s="280">
        <f t="shared" si="3"/>
        <v>272497.72299159999</v>
      </c>
      <c r="H24" s="280">
        <f t="shared" si="3"/>
        <v>406319</v>
      </c>
      <c r="I24" s="280">
        <f t="shared" si="3"/>
        <v>449347.08573529997</v>
      </c>
      <c r="J24" s="280">
        <f t="shared" si="3"/>
        <v>387551.64864619996</v>
      </c>
      <c r="K24" s="280">
        <f>SUM(K16:K23)</f>
        <v>402089.45768739999</v>
      </c>
      <c r="L24" s="280">
        <f t="shared" si="3"/>
        <v>329198.01928589999</v>
      </c>
      <c r="M24" s="280">
        <f t="shared" si="3"/>
        <v>371737.24463999999</v>
      </c>
      <c r="N24" s="277">
        <f t="shared" si="3"/>
        <v>4638096.5757732801</v>
      </c>
      <c r="O24" s="56"/>
      <c r="P24" s="75"/>
      <c r="Q24" s="87"/>
      <c r="R24" s="81"/>
      <c r="S24" s="81"/>
      <c r="T24" s="81"/>
      <c r="U24" s="81"/>
      <c r="V24" s="81"/>
      <c r="W24" s="81"/>
      <c r="X24" s="81"/>
      <c r="Y24" s="81"/>
      <c r="Z24" s="81"/>
      <c r="AA24" s="81"/>
      <c r="AB24" s="81"/>
      <c r="AC24" s="81"/>
      <c r="AD24" s="1"/>
      <c r="AE24" s="75"/>
    </row>
    <row r="25" spans="1:31">
      <c r="A25" s="64"/>
      <c r="B25" s="91"/>
      <c r="C25" s="1"/>
      <c r="D25" s="91"/>
      <c r="E25" s="91"/>
      <c r="F25" s="91"/>
      <c r="G25" s="91"/>
      <c r="H25" s="91"/>
      <c r="P25" s="75"/>
      <c r="Q25" s="82"/>
      <c r="R25" s="79"/>
      <c r="S25" s="79"/>
      <c r="T25" s="79"/>
      <c r="U25" s="79"/>
      <c r="V25" s="79"/>
      <c r="W25" s="79"/>
      <c r="X25" s="79"/>
      <c r="Y25" s="79"/>
      <c r="Z25" s="79"/>
      <c r="AA25" s="79"/>
      <c r="AB25" s="84"/>
      <c r="AC25" s="84"/>
      <c r="AD25" s="1"/>
      <c r="AE25" s="75"/>
    </row>
    <row r="26" spans="1:31">
      <c r="A26" s="120" t="s">
        <v>551</v>
      </c>
      <c r="C26" s="91"/>
      <c r="E26" s="91"/>
      <c r="F26" s="91"/>
      <c r="G26" s="91"/>
      <c r="H26" s="91"/>
      <c r="L26" s="53"/>
      <c r="P26" s="75"/>
      <c r="Q26" s="82"/>
      <c r="R26" s="81"/>
      <c r="S26" s="79"/>
      <c r="T26" s="79"/>
      <c r="U26" s="79"/>
      <c r="V26" s="79"/>
      <c r="W26" s="79"/>
      <c r="X26" s="79"/>
      <c r="Y26" s="79"/>
      <c r="Z26" s="79"/>
      <c r="AA26" s="79"/>
      <c r="AB26" s="84"/>
      <c r="AC26" s="84"/>
      <c r="AD26" s="1"/>
      <c r="AE26" s="75"/>
    </row>
    <row r="27" spans="1:31">
      <c r="B27" s="91"/>
      <c r="C27" s="91"/>
      <c r="D27" s="91"/>
      <c r="E27" s="91"/>
      <c r="F27" s="91"/>
      <c r="G27" s="91"/>
      <c r="H27" s="91"/>
      <c r="L27" s="53"/>
      <c r="P27" s="75"/>
      <c r="Q27" s="82"/>
      <c r="R27" s="79"/>
      <c r="S27" s="79"/>
      <c r="T27" s="79"/>
      <c r="U27" s="79"/>
      <c r="V27" s="85"/>
      <c r="W27" s="79"/>
      <c r="X27" s="79"/>
      <c r="Y27" s="85"/>
      <c r="Z27" s="79"/>
      <c r="AA27" s="79"/>
      <c r="AB27" s="84"/>
      <c r="AC27" s="84"/>
      <c r="AD27" s="1"/>
      <c r="AE27" s="75"/>
    </row>
    <row r="28" spans="1:31">
      <c r="B28" s="91"/>
      <c r="C28" s="91"/>
      <c r="D28" s="91"/>
      <c r="E28" s="91"/>
      <c r="F28" s="91"/>
      <c r="G28" s="91"/>
      <c r="H28" s="91"/>
      <c r="L28" s="53"/>
      <c r="Q28" s="82"/>
      <c r="R28" s="79"/>
      <c r="S28" s="79"/>
      <c r="T28" s="79"/>
      <c r="U28" s="85"/>
      <c r="V28" s="85"/>
      <c r="W28" s="85"/>
      <c r="X28" s="79"/>
      <c r="Y28" s="79"/>
      <c r="Z28" s="79"/>
      <c r="AA28" s="79"/>
      <c r="AB28" s="84"/>
      <c r="AC28" s="84"/>
      <c r="AD28" s="1"/>
      <c r="AE28" s="75"/>
    </row>
    <row r="29" spans="1:31">
      <c r="B29" s="91"/>
      <c r="C29" s="91"/>
      <c r="D29" s="91"/>
      <c r="E29" s="91"/>
      <c r="F29" s="91"/>
      <c r="G29" s="91"/>
      <c r="H29" s="91"/>
      <c r="L29" s="53"/>
      <c r="Q29" s="82"/>
      <c r="R29" s="79"/>
      <c r="S29" s="79"/>
      <c r="T29" s="79"/>
      <c r="U29" s="79"/>
      <c r="V29" s="79"/>
      <c r="W29" s="86"/>
      <c r="X29" s="79"/>
      <c r="Y29" s="79"/>
      <c r="Z29" s="79"/>
      <c r="AA29" s="79"/>
      <c r="AB29" s="84"/>
      <c r="AC29" s="84"/>
      <c r="AD29" s="1"/>
      <c r="AE29" s="75"/>
    </row>
    <row r="30" spans="1:31">
      <c r="B30" s="91"/>
      <c r="C30" s="91"/>
      <c r="D30" s="91"/>
      <c r="E30" s="91"/>
      <c r="F30" s="91"/>
      <c r="G30" s="91"/>
      <c r="H30" s="91"/>
      <c r="L30" s="53"/>
      <c r="Q30" s="87"/>
      <c r="R30" s="81"/>
      <c r="S30" s="81"/>
      <c r="T30" s="81"/>
      <c r="U30" s="81"/>
      <c r="V30" s="81"/>
      <c r="W30" s="81"/>
      <c r="X30" s="81"/>
      <c r="Y30" s="81"/>
      <c r="Z30" s="81"/>
      <c r="AA30" s="81"/>
      <c r="AB30" s="81"/>
      <c r="AC30" s="81"/>
      <c r="AD30" s="1"/>
      <c r="AE30" s="75"/>
    </row>
    <row r="31" spans="1:31">
      <c r="B31" s="91"/>
      <c r="C31" s="91"/>
      <c r="D31" s="91"/>
      <c r="E31" s="91"/>
      <c r="F31" s="91"/>
      <c r="G31" s="91"/>
      <c r="H31" s="91"/>
      <c r="L31" s="53"/>
      <c r="Q31" s="1"/>
      <c r="R31" s="1"/>
      <c r="S31" s="1"/>
      <c r="T31" s="1"/>
      <c r="U31" s="1"/>
      <c r="V31" s="1"/>
      <c r="W31" s="1"/>
      <c r="X31" s="1"/>
      <c r="Y31" s="1"/>
      <c r="Z31" s="1"/>
      <c r="AA31" s="1"/>
      <c r="AB31" s="1"/>
      <c r="AC31" s="1"/>
      <c r="AD31" s="1"/>
      <c r="AE31" s="75"/>
    </row>
    <row r="32" spans="1:31">
      <c r="B32" s="91"/>
      <c r="C32" s="91"/>
      <c r="D32" s="91"/>
      <c r="E32" s="91"/>
      <c r="F32" s="91"/>
      <c r="G32" s="91"/>
      <c r="H32" s="91"/>
      <c r="L32" s="53"/>
      <c r="Q32" s="75"/>
      <c r="R32" s="75"/>
      <c r="S32" s="75"/>
      <c r="T32" s="75"/>
      <c r="U32" s="75"/>
      <c r="V32" s="75"/>
      <c r="W32" s="75"/>
      <c r="X32" s="75"/>
      <c r="Y32" s="75"/>
      <c r="Z32" s="75"/>
      <c r="AA32" s="75"/>
      <c r="AB32" s="75"/>
      <c r="AC32" s="75"/>
      <c r="AD32" s="75"/>
      <c r="AE32" s="75"/>
    </row>
    <row r="33" spans="2:12">
      <c r="B33" s="91"/>
      <c r="C33" s="91"/>
      <c r="D33" s="91"/>
      <c r="E33" s="91"/>
      <c r="F33" s="91"/>
      <c r="G33" s="91"/>
      <c r="H33" s="91"/>
      <c r="L33" s="53"/>
    </row>
    <row r="34" spans="2:12">
      <c r="B34" s="91"/>
      <c r="C34" s="91"/>
      <c r="D34" s="91"/>
      <c r="E34" s="91"/>
      <c r="F34" s="91"/>
      <c r="G34" s="91"/>
      <c r="H34" s="91"/>
      <c r="L34" s="53"/>
    </row>
    <row r="35" spans="2:12">
      <c r="B35" s="91"/>
      <c r="C35" s="91"/>
      <c r="D35" s="91"/>
      <c r="E35" s="91"/>
      <c r="F35" s="91"/>
      <c r="G35" s="91"/>
      <c r="H35" s="91"/>
      <c r="L35" s="53"/>
    </row>
    <row r="36" spans="2:12">
      <c r="B36" s="91"/>
      <c r="C36" s="91"/>
      <c r="D36" s="91"/>
      <c r="E36" s="91"/>
      <c r="F36" s="91"/>
      <c r="G36" s="91"/>
      <c r="H36" s="91"/>
      <c r="L36" s="53"/>
    </row>
    <row r="37" spans="2:12">
      <c r="B37" s="91"/>
      <c r="C37" s="91"/>
      <c r="D37" s="91"/>
      <c r="E37" s="91"/>
      <c r="F37" s="91"/>
      <c r="G37" s="91"/>
      <c r="H37" s="91"/>
      <c r="L37" s="53"/>
    </row>
    <row r="38" spans="2:12">
      <c r="B38" s="91"/>
      <c r="C38" s="91"/>
      <c r="D38" s="91"/>
      <c r="E38" s="91"/>
      <c r="F38" s="91"/>
      <c r="G38" s="91"/>
      <c r="H38" s="91"/>
      <c r="L38" s="53"/>
    </row>
    <row r="39" spans="2:12">
      <c r="B39" s="91"/>
      <c r="C39" s="91"/>
      <c r="D39" s="91"/>
      <c r="E39" s="91"/>
      <c r="F39" s="91"/>
      <c r="G39" s="91"/>
      <c r="H39" s="91"/>
      <c r="L39" s="53"/>
    </row>
    <row r="40" spans="2:12">
      <c r="B40" s="91"/>
      <c r="C40" s="91"/>
      <c r="D40" s="91"/>
      <c r="E40" s="91"/>
      <c r="F40" s="91"/>
      <c r="G40" s="91"/>
      <c r="H40" s="91"/>
      <c r="L40" s="53"/>
    </row>
    <row r="78" spans="1:17">
      <c r="A78" s="249"/>
      <c r="B78" s="249"/>
      <c r="C78" s="249"/>
      <c r="D78" s="249"/>
      <c r="E78" s="249"/>
      <c r="F78" s="249"/>
      <c r="G78" s="249"/>
      <c r="H78" s="249"/>
      <c r="I78" s="249"/>
      <c r="J78" s="249"/>
      <c r="K78" s="249"/>
      <c r="L78" s="250"/>
      <c r="M78" s="249"/>
      <c r="N78" s="249"/>
      <c r="O78" s="249"/>
      <c r="P78" s="249"/>
      <c r="Q78" s="249"/>
    </row>
  </sheetData>
  <mergeCells count="3">
    <mergeCell ref="A1:N1"/>
    <mergeCell ref="A2:N2"/>
    <mergeCell ref="A14:N14"/>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12:G12 B24:G24 K12 H12 H24 K24:M24 L12:M12 I12:J12 I24:J24"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sheetPr>
  <dimension ref="A1:AG78"/>
  <sheetViews>
    <sheetView view="pageLayout" zoomScale="80" zoomScaleNormal="100" zoomScaleSheetLayoutView="80" zoomScalePageLayoutView="80" workbookViewId="0">
      <selection activeCell="K21" sqref="K21"/>
    </sheetView>
  </sheetViews>
  <sheetFormatPr defaultColWidth="9.140625" defaultRowHeight="15"/>
  <cols>
    <col min="1" max="1" width="20.42578125" style="53" customWidth="1"/>
    <col min="2" max="11" width="10.42578125" style="53" customWidth="1"/>
    <col min="12" max="12" width="10.42578125" style="54" customWidth="1"/>
    <col min="13" max="13" width="10.42578125" style="53" customWidth="1"/>
    <col min="14" max="14" width="11" style="53" customWidth="1"/>
    <col min="15" max="15" width="11" style="53" bestFit="1" customWidth="1"/>
    <col min="16" max="16384" width="9.140625" style="53"/>
  </cols>
  <sheetData>
    <row r="1" spans="1:33" ht="25.5" customHeight="1" thickBot="1">
      <c r="A1" s="458" t="s">
        <v>405</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472" t="s">
        <v>333</v>
      </c>
      <c r="B2" s="473"/>
      <c r="C2" s="473"/>
      <c r="D2" s="473"/>
      <c r="E2" s="473"/>
      <c r="F2" s="473"/>
      <c r="G2" s="473"/>
      <c r="H2" s="473"/>
      <c r="I2" s="473"/>
      <c r="J2" s="473"/>
      <c r="K2" s="473"/>
      <c r="L2" s="473"/>
      <c r="M2" s="473"/>
      <c r="N2" s="474"/>
      <c r="Q2" s="1"/>
      <c r="R2" s="1"/>
      <c r="S2" s="80"/>
      <c r="T2" s="1"/>
      <c r="U2" s="1"/>
      <c r="V2" s="1"/>
      <c r="W2" s="1"/>
      <c r="X2" s="1"/>
      <c r="Y2" s="1"/>
      <c r="Z2" s="1"/>
      <c r="AA2" s="1"/>
      <c r="AB2" s="1"/>
      <c r="AC2" s="1"/>
      <c r="AD2" s="1"/>
      <c r="AE2" s="75"/>
    </row>
    <row r="3" spans="1:33" ht="22.5" customHeight="1">
      <c r="A3" s="166" t="s">
        <v>159</v>
      </c>
      <c r="B3" s="113">
        <v>42377</v>
      </c>
      <c r="C3" s="113">
        <v>42408</v>
      </c>
      <c r="D3" s="113">
        <v>42437</v>
      </c>
      <c r="E3" s="113">
        <v>42468</v>
      </c>
      <c r="F3" s="113">
        <v>42498</v>
      </c>
      <c r="G3" s="113">
        <v>42529</v>
      </c>
      <c r="H3" s="113">
        <v>42559</v>
      </c>
      <c r="I3" s="113">
        <v>42590</v>
      </c>
      <c r="J3" s="113">
        <v>42621</v>
      </c>
      <c r="K3" s="113">
        <v>42651</v>
      </c>
      <c r="L3" s="113">
        <v>42682</v>
      </c>
      <c r="M3" s="113">
        <v>42712</v>
      </c>
      <c r="N3" s="177" t="s">
        <v>14</v>
      </c>
      <c r="P3" s="66"/>
      <c r="Q3" s="82"/>
      <c r="R3" s="79"/>
      <c r="S3" s="79"/>
      <c r="T3" s="79"/>
      <c r="U3" s="79"/>
      <c r="V3" s="79"/>
      <c r="W3" s="79"/>
      <c r="X3" s="79"/>
      <c r="Y3" s="79"/>
      <c r="Z3" s="79"/>
      <c r="AA3" s="79"/>
      <c r="AB3" s="79"/>
      <c r="AC3" s="84"/>
      <c r="AD3" s="88"/>
      <c r="AE3" s="75"/>
      <c r="AF3" s="75"/>
      <c r="AG3" s="75"/>
    </row>
    <row r="4" spans="1:33" ht="18" customHeight="1">
      <c r="A4" s="187" t="s">
        <v>340</v>
      </c>
      <c r="B4" s="94">
        <v>47374.09</v>
      </c>
      <c r="C4" s="94">
        <v>44939.208483899994</v>
      </c>
      <c r="D4" s="94">
        <v>58462.610806799996</v>
      </c>
      <c r="E4" s="94">
        <v>48660.480123300003</v>
      </c>
      <c r="F4" s="94">
        <v>56768.896971900002</v>
      </c>
      <c r="G4" s="94">
        <v>11424.176927099999</v>
      </c>
      <c r="H4" s="94">
        <v>54134</v>
      </c>
      <c r="I4" s="363">
        <v>52953.278123700002</v>
      </c>
      <c r="J4" s="94">
        <v>62376.205602599999</v>
      </c>
      <c r="K4" s="115">
        <v>58337</v>
      </c>
      <c r="L4" s="94">
        <v>48844</v>
      </c>
      <c r="M4" s="94">
        <v>63092.881515599998</v>
      </c>
      <c r="N4" s="275">
        <f>SUM(B4:M4)</f>
        <v>607366.82855490001</v>
      </c>
      <c r="P4" s="67"/>
      <c r="Q4" s="82"/>
      <c r="R4" s="90"/>
      <c r="S4" s="79"/>
      <c r="T4" s="79"/>
      <c r="U4" s="79"/>
      <c r="V4" s="79"/>
      <c r="W4" s="79"/>
      <c r="X4" s="79"/>
      <c r="Y4" s="79"/>
      <c r="Z4" s="79"/>
      <c r="AA4" s="79"/>
      <c r="AB4" s="84"/>
      <c r="AC4" s="84"/>
      <c r="AD4" s="88"/>
      <c r="AE4" s="75"/>
      <c r="AF4" s="75"/>
      <c r="AG4" s="75"/>
    </row>
    <row r="5" spans="1:33" ht="18" customHeight="1">
      <c r="A5" s="187" t="s">
        <v>371</v>
      </c>
      <c r="B5" s="115">
        <v>126817</v>
      </c>
      <c r="C5" s="115">
        <v>118989</v>
      </c>
      <c r="D5" s="115">
        <v>125478</v>
      </c>
      <c r="E5" s="115">
        <v>109806</v>
      </c>
      <c r="F5" s="115">
        <v>121307</v>
      </c>
      <c r="G5" s="298">
        <v>88983</v>
      </c>
      <c r="H5" s="94">
        <v>0</v>
      </c>
      <c r="I5" s="115">
        <v>98235</v>
      </c>
      <c r="J5" s="94">
        <v>115447</v>
      </c>
      <c r="K5" s="94">
        <v>96251</v>
      </c>
      <c r="L5" s="94">
        <v>130280</v>
      </c>
      <c r="M5" s="94">
        <v>104330</v>
      </c>
      <c r="N5" s="275">
        <f t="shared" ref="N5:N6" si="0">SUM(B5:M5)</f>
        <v>1235923</v>
      </c>
      <c r="P5" s="67"/>
      <c r="Q5" s="82"/>
      <c r="R5" s="90"/>
      <c r="S5" s="79"/>
      <c r="T5" s="79"/>
      <c r="U5" s="79"/>
      <c r="V5" s="79"/>
      <c r="W5" s="79"/>
      <c r="X5" s="79"/>
      <c r="Y5" s="79"/>
      <c r="Z5" s="79"/>
      <c r="AA5" s="79"/>
      <c r="AB5" s="84"/>
      <c r="AC5" s="84"/>
      <c r="AD5" s="88"/>
      <c r="AE5" s="75"/>
      <c r="AF5" s="75"/>
      <c r="AG5" s="75"/>
    </row>
    <row r="6" spans="1:33" ht="18" customHeight="1">
      <c r="A6" s="187" t="s">
        <v>341</v>
      </c>
      <c r="B6" s="115">
        <v>2503</v>
      </c>
      <c r="C6" s="115">
        <v>1876</v>
      </c>
      <c r="D6" s="115">
        <v>2389</v>
      </c>
      <c r="E6" s="115">
        <v>2140</v>
      </c>
      <c r="F6" s="115">
        <v>1315</v>
      </c>
      <c r="G6" s="298">
        <v>19</v>
      </c>
      <c r="H6" s="94">
        <v>0</v>
      </c>
      <c r="I6" s="115">
        <v>1756</v>
      </c>
      <c r="J6" s="94">
        <v>2075</v>
      </c>
      <c r="K6" s="94">
        <v>1796</v>
      </c>
      <c r="L6" s="94">
        <v>2291</v>
      </c>
      <c r="M6" s="94">
        <v>1932</v>
      </c>
      <c r="N6" s="275">
        <f t="shared" si="0"/>
        <v>20092</v>
      </c>
      <c r="P6" s="67"/>
      <c r="Q6" s="82"/>
      <c r="R6" s="90"/>
      <c r="S6" s="79"/>
      <c r="T6" s="79"/>
      <c r="U6" s="79"/>
      <c r="V6" s="79"/>
      <c r="W6" s="79"/>
      <c r="X6" s="79"/>
      <c r="Y6" s="79"/>
      <c r="Z6" s="79"/>
      <c r="AA6" s="79"/>
      <c r="AB6" s="84"/>
      <c r="AC6" s="84"/>
      <c r="AD6" s="88"/>
      <c r="AE6" s="75"/>
      <c r="AF6" s="75"/>
      <c r="AG6" s="75"/>
    </row>
    <row r="7" spans="1:33" ht="18" customHeight="1" thickBot="1">
      <c r="A7" s="188" t="s">
        <v>14</v>
      </c>
      <c r="B7" s="199">
        <f t="shared" ref="B7:N7" si="1">SUM(B4:B6)</f>
        <v>176694.09</v>
      </c>
      <c r="C7" s="199">
        <f t="shared" si="1"/>
        <v>165804.2084839</v>
      </c>
      <c r="D7" s="199">
        <f t="shared" si="1"/>
        <v>186329.61080679999</v>
      </c>
      <c r="E7" s="199">
        <f t="shared" si="1"/>
        <v>160606.48012329999</v>
      </c>
      <c r="F7" s="199">
        <f t="shared" si="1"/>
        <v>179390.89697190002</v>
      </c>
      <c r="G7" s="199">
        <f>SUM(G4:G6)</f>
        <v>100426.17692709999</v>
      </c>
      <c r="H7" s="199">
        <f>SUM(H4:H6)</f>
        <v>54134</v>
      </c>
      <c r="I7" s="199">
        <f>SUM(I4:I6)</f>
        <v>152944.2781237</v>
      </c>
      <c r="J7" s="199">
        <f t="shared" si="1"/>
        <v>179898.20560260001</v>
      </c>
      <c r="K7" s="199">
        <f t="shared" si="1"/>
        <v>156384</v>
      </c>
      <c r="L7" s="199">
        <f t="shared" si="1"/>
        <v>181415</v>
      </c>
      <c r="M7" s="199">
        <f t="shared" si="1"/>
        <v>169354.88151559999</v>
      </c>
      <c r="N7" s="276">
        <f t="shared" si="1"/>
        <v>1863381.8285548999</v>
      </c>
      <c r="P7" s="75"/>
      <c r="Q7" s="82"/>
      <c r="R7" s="79"/>
      <c r="S7" s="79"/>
      <c r="T7" s="79"/>
      <c r="U7" s="85"/>
      <c r="V7" s="85"/>
      <c r="W7" s="85"/>
      <c r="X7" s="79"/>
      <c r="Y7" s="79"/>
      <c r="Z7" s="79"/>
      <c r="AA7" s="79"/>
      <c r="AB7" s="84"/>
      <c r="AC7" s="84"/>
      <c r="AD7" s="88"/>
      <c r="AE7" s="75"/>
      <c r="AF7" s="75"/>
      <c r="AG7" s="75"/>
    </row>
    <row r="8" spans="1:33" s="249" customFormat="1" ht="18" customHeight="1" thickBot="1">
      <c r="A8" s="338"/>
      <c r="B8" s="339"/>
      <c r="C8" s="339"/>
      <c r="D8" s="339"/>
      <c r="E8" s="339"/>
      <c r="F8" s="339"/>
      <c r="G8" s="339"/>
      <c r="H8" s="339"/>
      <c r="I8" s="339"/>
      <c r="J8" s="339"/>
      <c r="K8" s="339"/>
      <c r="L8" s="339"/>
      <c r="M8" s="339"/>
      <c r="N8" s="339"/>
      <c r="O8" s="227"/>
      <c r="P8" s="227"/>
      <c r="Q8" s="87"/>
      <c r="R8" s="217"/>
      <c r="S8" s="217"/>
      <c r="T8" s="217"/>
      <c r="U8" s="224"/>
      <c r="V8" s="224"/>
      <c r="W8" s="224"/>
      <c r="X8" s="217"/>
      <c r="Y8" s="217"/>
      <c r="Z8" s="217"/>
      <c r="AA8" s="217"/>
      <c r="AB8" s="315"/>
      <c r="AC8" s="315"/>
      <c r="AD8" s="316"/>
      <c r="AE8" s="227"/>
      <c r="AF8" s="227"/>
      <c r="AG8" s="227"/>
    </row>
    <row r="9" spans="1:33" ht="22.5" customHeight="1">
      <c r="A9" s="472" t="s">
        <v>334</v>
      </c>
      <c r="B9" s="473"/>
      <c r="C9" s="473"/>
      <c r="D9" s="473"/>
      <c r="E9" s="473"/>
      <c r="F9" s="473"/>
      <c r="G9" s="473"/>
      <c r="H9" s="473"/>
      <c r="I9" s="473"/>
      <c r="J9" s="473"/>
      <c r="K9" s="473"/>
      <c r="L9" s="473"/>
      <c r="M9" s="473"/>
      <c r="N9" s="474"/>
      <c r="O9" s="63"/>
      <c r="P9" s="89"/>
      <c r="Q9" s="87"/>
      <c r="R9" s="81"/>
      <c r="S9" s="81"/>
      <c r="T9" s="81"/>
      <c r="U9" s="81"/>
      <c r="V9" s="81"/>
      <c r="W9" s="81"/>
      <c r="X9" s="81"/>
      <c r="Y9" s="81"/>
      <c r="Z9" s="81"/>
      <c r="AA9" s="81"/>
      <c r="AB9" s="81"/>
      <c r="AC9" s="81"/>
      <c r="AD9" s="81"/>
      <c r="AE9" s="75"/>
      <c r="AF9" s="75"/>
      <c r="AG9" s="75"/>
    </row>
    <row r="10" spans="1:33" ht="22.5" customHeight="1">
      <c r="A10" s="166" t="s">
        <v>159</v>
      </c>
      <c r="B10" s="113">
        <v>42377</v>
      </c>
      <c r="C10" s="113">
        <v>42408</v>
      </c>
      <c r="D10" s="113">
        <v>42437</v>
      </c>
      <c r="E10" s="113">
        <v>42468</v>
      </c>
      <c r="F10" s="113">
        <v>42498</v>
      </c>
      <c r="G10" s="113">
        <v>42529</v>
      </c>
      <c r="H10" s="113">
        <v>42559</v>
      </c>
      <c r="I10" s="113">
        <v>42590</v>
      </c>
      <c r="J10" s="113">
        <v>42621</v>
      </c>
      <c r="K10" s="113">
        <v>42651</v>
      </c>
      <c r="L10" s="113">
        <v>42682</v>
      </c>
      <c r="M10" s="113">
        <v>42712</v>
      </c>
      <c r="N10" s="177" t="s">
        <v>14</v>
      </c>
      <c r="O10" s="56"/>
      <c r="P10" s="89"/>
      <c r="Q10" s="82"/>
      <c r="R10" s="83"/>
      <c r="S10" s="83"/>
      <c r="T10" s="83"/>
      <c r="U10" s="83"/>
      <c r="V10" s="83"/>
      <c r="W10" s="83"/>
      <c r="X10" s="83"/>
      <c r="Y10" s="83"/>
      <c r="Z10" s="83"/>
      <c r="AA10" s="83"/>
      <c r="AB10" s="83"/>
      <c r="AC10" s="83"/>
      <c r="AD10" s="1"/>
      <c r="AE10" s="75"/>
    </row>
    <row r="11" spans="1:33" ht="18" customHeight="1">
      <c r="A11" s="187" t="s">
        <v>340</v>
      </c>
      <c r="B11" s="115">
        <v>21839.56</v>
      </c>
      <c r="C11" s="115">
        <v>62327.217628799997</v>
      </c>
      <c r="D11" s="115">
        <v>67608.846952199994</v>
      </c>
      <c r="E11" s="115">
        <v>58936.161220200003</v>
      </c>
      <c r="F11" s="115">
        <v>30133.046995199998</v>
      </c>
      <c r="G11" s="115">
        <v>34460.318014199998</v>
      </c>
      <c r="H11" s="278">
        <v>37304</v>
      </c>
      <c r="I11" s="364">
        <v>36980.477110799999</v>
      </c>
      <c r="J11" s="278">
        <v>67057.278654599999</v>
      </c>
      <c r="K11" s="255">
        <v>36285</v>
      </c>
      <c r="L11" s="278">
        <v>41898</v>
      </c>
      <c r="M11" s="155">
        <v>66330.623709899999</v>
      </c>
      <c r="N11" s="279">
        <f>SUM(B11:M11)</f>
        <v>561160.53028589999</v>
      </c>
      <c r="O11" s="57"/>
      <c r="P11" s="89"/>
      <c r="Q11" s="82"/>
      <c r="R11" s="79"/>
      <c r="S11" s="79"/>
      <c r="T11" s="79"/>
      <c r="U11" s="79"/>
      <c r="V11" s="79"/>
      <c r="W11" s="79"/>
      <c r="X11" s="79"/>
      <c r="Y11" s="79"/>
      <c r="Z11" s="79"/>
      <c r="AA11" s="79"/>
      <c r="AB11" s="79"/>
      <c r="AC11" s="84"/>
      <c r="AD11" s="1"/>
      <c r="AE11" s="75"/>
    </row>
    <row r="12" spans="1:33" ht="18" customHeight="1">
      <c r="A12" s="187" t="s">
        <v>371</v>
      </c>
      <c r="B12" s="115">
        <v>114121</v>
      </c>
      <c r="C12" s="115">
        <v>149513</v>
      </c>
      <c r="D12" s="115">
        <v>97433</v>
      </c>
      <c r="E12" s="115">
        <v>151228</v>
      </c>
      <c r="F12" s="115">
        <v>78859</v>
      </c>
      <c r="G12" s="298">
        <v>111246</v>
      </c>
      <c r="H12" s="278">
        <v>35147</v>
      </c>
      <c r="I12" s="115">
        <v>76560</v>
      </c>
      <c r="J12" s="278">
        <v>96131</v>
      </c>
      <c r="K12" s="278">
        <v>74856</v>
      </c>
      <c r="L12" s="278">
        <v>160937</v>
      </c>
      <c r="M12" s="155">
        <v>94732</v>
      </c>
      <c r="N12" s="279">
        <f t="shared" ref="N12:N13" si="2">SUM(B12:M12)</f>
        <v>1240763</v>
      </c>
      <c r="O12" s="57"/>
      <c r="P12" s="89"/>
      <c r="Q12" s="82"/>
      <c r="R12" s="79"/>
      <c r="S12" s="79"/>
      <c r="T12" s="79"/>
      <c r="U12" s="79"/>
      <c r="V12" s="79"/>
      <c r="W12" s="79"/>
      <c r="X12" s="79"/>
      <c r="Y12" s="79"/>
      <c r="Z12" s="79"/>
      <c r="AA12" s="79"/>
      <c r="AB12" s="79"/>
      <c r="AC12" s="84"/>
      <c r="AD12" s="1"/>
      <c r="AE12" s="75"/>
    </row>
    <row r="13" spans="1:33" ht="18" customHeight="1">
      <c r="A13" s="187" t="s">
        <v>341</v>
      </c>
      <c r="B13" s="115">
        <v>1960</v>
      </c>
      <c r="C13" s="115">
        <v>1780</v>
      </c>
      <c r="D13" s="115">
        <v>2380</v>
      </c>
      <c r="E13" s="115">
        <v>2880</v>
      </c>
      <c r="F13" s="115">
        <v>960</v>
      </c>
      <c r="G13" s="298">
        <v>800</v>
      </c>
      <c r="H13" s="278">
        <v>0</v>
      </c>
      <c r="I13" s="115">
        <v>720</v>
      </c>
      <c r="J13" s="278">
        <v>2160</v>
      </c>
      <c r="K13" s="278">
        <v>2380</v>
      </c>
      <c r="L13" s="278">
        <v>1920</v>
      </c>
      <c r="M13" s="155">
        <v>2000</v>
      </c>
      <c r="N13" s="279">
        <f t="shared" si="2"/>
        <v>19940</v>
      </c>
      <c r="O13" s="57"/>
      <c r="P13" s="89"/>
      <c r="Q13" s="82"/>
      <c r="R13" s="79"/>
      <c r="S13" s="79"/>
      <c r="T13" s="79"/>
      <c r="U13" s="79"/>
      <c r="V13" s="79"/>
      <c r="W13" s="79"/>
      <c r="X13" s="79"/>
      <c r="Y13" s="79"/>
      <c r="Z13" s="79"/>
      <c r="AA13" s="79"/>
      <c r="AB13" s="79"/>
      <c r="AC13" s="84"/>
      <c r="AD13" s="1"/>
      <c r="AE13" s="75"/>
    </row>
    <row r="14" spans="1:33" ht="18" customHeight="1" thickBot="1">
      <c r="A14" s="188" t="s">
        <v>14</v>
      </c>
      <c r="B14" s="280">
        <f t="shared" ref="B14:N14" si="3">SUM(B11:B13)</f>
        <v>137920.56</v>
      </c>
      <c r="C14" s="280">
        <f t="shared" si="3"/>
        <v>213620.21762879999</v>
      </c>
      <c r="D14" s="280">
        <f t="shared" si="3"/>
        <v>167421.84695219999</v>
      </c>
      <c r="E14" s="280">
        <f t="shared" si="3"/>
        <v>213044.16122020001</v>
      </c>
      <c r="F14" s="280">
        <f t="shared" si="3"/>
        <v>109952.0469952</v>
      </c>
      <c r="G14" s="280">
        <f t="shared" si="3"/>
        <v>146506.31801419999</v>
      </c>
      <c r="H14" s="280">
        <f t="shared" si="3"/>
        <v>72451</v>
      </c>
      <c r="I14" s="280">
        <f t="shared" si="3"/>
        <v>114260.4771108</v>
      </c>
      <c r="J14" s="281">
        <f t="shared" si="3"/>
        <v>165348.2786546</v>
      </c>
      <c r="K14" s="280">
        <f t="shared" si="3"/>
        <v>113521</v>
      </c>
      <c r="L14" s="280">
        <f t="shared" si="3"/>
        <v>204755</v>
      </c>
      <c r="M14" s="280">
        <f t="shared" si="3"/>
        <v>163062.62370990001</v>
      </c>
      <c r="N14" s="277">
        <f t="shared" si="3"/>
        <v>1821863.5302859</v>
      </c>
      <c r="O14" s="56"/>
      <c r="P14" s="75"/>
      <c r="Q14" s="87"/>
      <c r="R14" s="81"/>
      <c r="S14" s="81"/>
      <c r="T14" s="81"/>
      <c r="U14" s="81"/>
      <c r="V14" s="81"/>
      <c r="W14" s="81"/>
      <c r="X14" s="81"/>
      <c r="Y14" s="81"/>
      <c r="Z14" s="81"/>
      <c r="AA14" s="81"/>
      <c r="AB14" s="81"/>
      <c r="AC14" s="81"/>
      <c r="AD14" s="1"/>
      <c r="AE14" s="75"/>
    </row>
    <row r="15" spans="1:33">
      <c r="A15" s="64"/>
      <c r="B15" s="91"/>
      <c r="C15" s="1"/>
      <c r="D15" s="91"/>
      <c r="E15" s="91"/>
      <c r="F15" s="91"/>
      <c r="G15" s="91"/>
      <c r="H15" s="91"/>
      <c r="P15" s="75"/>
      <c r="Q15" s="82"/>
      <c r="R15" s="79"/>
      <c r="S15" s="79"/>
      <c r="T15" s="79"/>
      <c r="U15" s="79"/>
      <c r="V15" s="79"/>
      <c r="W15" s="79"/>
      <c r="X15" s="79"/>
      <c r="Y15" s="79"/>
      <c r="Z15" s="79"/>
      <c r="AA15" s="79"/>
      <c r="AB15" s="84"/>
      <c r="AC15" s="84"/>
      <c r="AD15" s="1"/>
      <c r="AE15" s="75"/>
    </row>
    <row r="16" spans="1:33">
      <c r="B16" s="91"/>
      <c r="C16" s="91"/>
      <c r="E16" s="91"/>
      <c r="F16" s="91"/>
      <c r="G16" s="91"/>
      <c r="H16" s="91"/>
      <c r="L16" s="53"/>
      <c r="P16" s="75"/>
      <c r="Q16" s="82"/>
      <c r="R16" s="81"/>
      <c r="S16" s="79"/>
      <c r="T16" s="79"/>
      <c r="U16" s="79"/>
      <c r="V16" s="79"/>
      <c r="W16" s="79"/>
      <c r="X16" s="79"/>
      <c r="Y16" s="79"/>
      <c r="Z16" s="79"/>
      <c r="AA16" s="79"/>
      <c r="AB16" s="84"/>
      <c r="AC16" s="84"/>
      <c r="AD16" s="1"/>
      <c r="AE16" s="75"/>
    </row>
    <row r="17" spans="2:31">
      <c r="B17" s="91"/>
      <c r="C17" s="91"/>
      <c r="D17" s="91"/>
      <c r="E17" s="91"/>
      <c r="F17" s="91"/>
      <c r="G17" s="91"/>
      <c r="H17" s="91"/>
      <c r="L17" s="53"/>
      <c r="P17" s="75"/>
      <c r="Q17" s="82"/>
      <c r="R17" s="79"/>
      <c r="S17" s="79"/>
      <c r="T17" s="79"/>
      <c r="U17" s="79"/>
      <c r="V17" s="85"/>
      <c r="W17" s="79"/>
      <c r="X17" s="79"/>
      <c r="Y17" s="85"/>
      <c r="Z17" s="79"/>
      <c r="AA17" s="79"/>
      <c r="AB17" s="84"/>
      <c r="AC17" s="84"/>
      <c r="AD17" s="1"/>
      <c r="AE17" s="75"/>
    </row>
    <row r="18" spans="2:31">
      <c r="B18" s="91"/>
      <c r="C18" s="91"/>
      <c r="D18" s="91"/>
      <c r="E18" s="91"/>
      <c r="F18" s="91"/>
      <c r="G18" s="91"/>
      <c r="H18" s="91"/>
      <c r="L18" s="53"/>
      <c r="Q18" s="82"/>
      <c r="R18" s="79"/>
      <c r="S18" s="79"/>
      <c r="T18" s="79"/>
      <c r="U18" s="85"/>
      <c r="V18" s="85"/>
      <c r="W18" s="85"/>
      <c r="X18" s="79"/>
      <c r="Y18" s="79"/>
      <c r="Z18" s="79"/>
      <c r="AA18" s="79"/>
      <c r="AB18" s="84"/>
      <c r="AC18" s="84"/>
      <c r="AD18" s="1"/>
      <c r="AE18" s="75"/>
    </row>
    <row r="19" spans="2:31">
      <c r="B19" s="91"/>
      <c r="C19" s="91"/>
      <c r="D19" s="91"/>
      <c r="E19" s="91"/>
      <c r="F19" s="91"/>
      <c r="G19" s="91"/>
      <c r="H19" s="91"/>
      <c r="L19" s="53"/>
      <c r="Q19" s="82"/>
      <c r="R19" s="79"/>
      <c r="S19" s="79"/>
      <c r="T19" s="79"/>
      <c r="U19" s="79"/>
      <c r="V19" s="79"/>
      <c r="W19" s="86"/>
      <c r="X19" s="79"/>
      <c r="Y19" s="79"/>
      <c r="Z19" s="79"/>
      <c r="AA19" s="79"/>
      <c r="AB19" s="84"/>
      <c r="AC19" s="84"/>
      <c r="AD19" s="1"/>
      <c r="AE19" s="75"/>
    </row>
    <row r="20" spans="2:31">
      <c r="B20" s="91"/>
      <c r="C20" s="91"/>
      <c r="D20" s="91"/>
      <c r="E20" s="91"/>
      <c r="F20" s="91"/>
      <c r="G20" s="91"/>
      <c r="H20" s="91"/>
      <c r="L20" s="53"/>
      <c r="Q20" s="87"/>
      <c r="R20" s="81"/>
      <c r="S20" s="81"/>
      <c r="T20" s="81"/>
      <c r="U20" s="81"/>
      <c r="V20" s="81"/>
      <c r="W20" s="81"/>
      <c r="X20" s="81"/>
      <c r="Y20" s="81"/>
      <c r="Z20" s="81"/>
      <c r="AA20" s="81"/>
      <c r="AB20" s="81"/>
      <c r="AC20" s="81"/>
      <c r="AD20" s="1"/>
      <c r="AE20" s="75"/>
    </row>
    <row r="21" spans="2:31">
      <c r="B21" s="91"/>
      <c r="C21" s="91"/>
      <c r="D21" s="91"/>
      <c r="E21" s="91"/>
      <c r="F21" s="91"/>
      <c r="G21" s="91"/>
      <c r="H21" s="91"/>
      <c r="L21" s="53"/>
      <c r="Q21" s="1"/>
      <c r="R21" s="1"/>
      <c r="S21" s="1"/>
      <c r="T21" s="1"/>
      <c r="U21" s="1"/>
      <c r="V21" s="1"/>
      <c r="W21" s="1"/>
      <c r="X21" s="1"/>
      <c r="Y21" s="1"/>
      <c r="Z21" s="1"/>
      <c r="AA21" s="1"/>
      <c r="AB21" s="1"/>
      <c r="AC21" s="1"/>
      <c r="AD21" s="1"/>
      <c r="AE21" s="75"/>
    </row>
    <row r="22" spans="2:31">
      <c r="B22" s="91"/>
      <c r="C22" s="91"/>
      <c r="D22" s="91"/>
      <c r="E22" s="91"/>
      <c r="F22" s="91"/>
      <c r="G22" s="91"/>
      <c r="H22" s="91"/>
      <c r="L22" s="53"/>
      <c r="Q22" s="75"/>
      <c r="R22" s="75"/>
      <c r="S22" s="75"/>
      <c r="T22" s="75"/>
      <c r="U22" s="75"/>
      <c r="V22" s="75"/>
      <c r="W22" s="75"/>
      <c r="X22" s="75"/>
      <c r="Y22" s="75"/>
      <c r="Z22" s="75"/>
      <c r="AA22" s="75"/>
      <c r="AB22" s="75"/>
      <c r="AC22" s="75"/>
      <c r="AD22" s="75"/>
      <c r="AE22" s="75"/>
    </row>
    <row r="23" spans="2:31">
      <c r="B23" s="91"/>
      <c r="C23" s="91"/>
      <c r="D23" s="91"/>
      <c r="E23" s="91"/>
      <c r="F23" s="91"/>
      <c r="G23" s="91"/>
      <c r="H23" s="91"/>
      <c r="L23" s="53"/>
    </row>
    <row r="24" spans="2:31">
      <c r="B24" s="91"/>
      <c r="C24" s="91"/>
      <c r="D24" s="91"/>
      <c r="E24" s="91"/>
      <c r="F24" s="91"/>
      <c r="G24" s="91"/>
      <c r="H24" s="91"/>
      <c r="L24" s="53"/>
    </row>
    <row r="25" spans="2:31">
      <c r="B25" s="91"/>
      <c r="C25" s="91"/>
      <c r="D25" s="91"/>
      <c r="E25" s="91"/>
      <c r="F25" s="91"/>
      <c r="G25" s="91"/>
      <c r="H25" s="91"/>
      <c r="L25" s="53"/>
    </row>
    <row r="26" spans="2:31">
      <c r="B26" s="91"/>
      <c r="C26" s="91"/>
      <c r="D26" s="91"/>
      <c r="E26" s="91"/>
      <c r="F26" s="91"/>
      <c r="G26" s="91"/>
      <c r="H26" s="91"/>
      <c r="L26" s="53"/>
    </row>
    <row r="27" spans="2:31">
      <c r="B27" s="91"/>
      <c r="C27" s="91"/>
      <c r="D27" s="91"/>
      <c r="E27" s="91"/>
      <c r="F27" s="91"/>
      <c r="G27" s="91"/>
      <c r="H27" s="91"/>
      <c r="L27" s="53"/>
    </row>
    <row r="28" spans="2:31">
      <c r="B28" s="91"/>
      <c r="C28" s="91"/>
      <c r="D28" s="91"/>
      <c r="E28" s="91"/>
      <c r="F28" s="91"/>
      <c r="G28" s="91"/>
      <c r="H28" s="91"/>
      <c r="L28" s="53"/>
    </row>
    <row r="29" spans="2:31">
      <c r="B29" s="91"/>
      <c r="C29" s="91"/>
      <c r="D29" s="91"/>
      <c r="E29" s="91"/>
      <c r="F29" s="91"/>
      <c r="G29" s="91"/>
      <c r="H29" s="91"/>
      <c r="L29" s="53"/>
    </row>
    <row r="30" spans="2:31">
      <c r="B30" s="91"/>
      <c r="C30" s="91"/>
      <c r="D30" s="91"/>
      <c r="E30" s="91"/>
      <c r="F30" s="91"/>
      <c r="G30" s="91"/>
      <c r="H30" s="91"/>
      <c r="L30" s="53"/>
    </row>
    <row r="78" spans="1:17">
      <c r="A78" s="249"/>
      <c r="B78" s="249"/>
      <c r="C78" s="249"/>
      <c r="D78" s="249"/>
      <c r="E78" s="249"/>
      <c r="F78" s="249"/>
      <c r="G78" s="249"/>
      <c r="H78" s="249"/>
      <c r="I78" s="249"/>
      <c r="J78" s="249"/>
      <c r="K78" s="249"/>
      <c r="L78" s="250"/>
      <c r="M78" s="249"/>
      <c r="N78" s="249"/>
      <c r="O78" s="249"/>
      <c r="P78" s="249"/>
      <c r="Q78" s="249"/>
    </row>
  </sheetData>
  <mergeCells count="3">
    <mergeCell ref="A1:N1"/>
    <mergeCell ref="A2:N2"/>
    <mergeCell ref="A9:N9"/>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7:F7 B14:G14 I7:J7 H14:I14 G7:H7 K7:N7 K14:N14 J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249977111117893"/>
  </sheetPr>
  <dimension ref="A1:Q81"/>
  <sheetViews>
    <sheetView view="pageLayout" topLeftCell="A7" zoomScale="90" zoomScaleNormal="100" zoomScaleSheetLayoutView="80" zoomScalePageLayoutView="90" workbookViewId="0">
      <selection activeCell="D15" sqref="D15"/>
    </sheetView>
  </sheetViews>
  <sheetFormatPr defaultColWidth="9.140625" defaultRowHeight="12.75"/>
  <cols>
    <col min="1" max="1" width="1.140625" style="357" customWidth="1"/>
    <col min="2" max="2" width="52.140625" style="356" customWidth="1"/>
    <col min="3" max="3" width="11.7109375" style="357" customWidth="1"/>
    <col min="4" max="4" width="74.42578125" style="356" customWidth="1"/>
    <col min="5" max="16384" width="9.140625" style="356"/>
  </cols>
  <sheetData>
    <row r="1" spans="1:14" s="38" customFormat="1" ht="25.5" customHeight="1">
      <c r="A1" s="430" t="s">
        <v>346</v>
      </c>
      <c r="B1" s="430"/>
      <c r="C1" s="430"/>
      <c r="D1" s="430"/>
    </row>
    <row r="2" spans="1:14" s="41" customFormat="1" ht="7.5" customHeight="1">
      <c r="A2" s="133"/>
      <c r="B2" s="133"/>
      <c r="C2" s="133"/>
      <c r="D2" s="133"/>
    </row>
    <row r="3" spans="1:14" s="42" customFormat="1" ht="9.75" customHeight="1">
      <c r="A3" s="140"/>
      <c r="B3" s="124"/>
      <c r="C3" s="123"/>
      <c r="D3" s="124"/>
    </row>
    <row r="4" spans="1:14" s="42" customFormat="1" ht="9.75" customHeight="1">
      <c r="A4" s="140"/>
      <c r="B4" s="139"/>
      <c r="C4" s="325"/>
      <c r="D4" s="139" t="s">
        <v>368</v>
      </c>
    </row>
    <row r="5" spans="1:14" s="42" customFormat="1" ht="9.75" customHeight="1">
      <c r="A5" s="140"/>
      <c r="B5" s="139"/>
      <c r="C5" s="325"/>
      <c r="D5" s="139" t="s">
        <v>253</v>
      </c>
    </row>
    <row r="6" spans="1:14" s="42" customFormat="1" ht="9.75" customHeight="1">
      <c r="A6" s="128"/>
      <c r="B6" s="124"/>
      <c r="C6" s="123"/>
      <c r="D6" s="124"/>
    </row>
    <row r="7" spans="1:14" s="43" customFormat="1" ht="18" customHeight="1">
      <c r="A7" s="128"/>
      <c r="B7" s="432" t="s">
        <v>386</v>
      </c>
      <c r="C7" s="142" t="s">
        <v>348</v>
      </c>
      <c r="D7" s="134" t="s">
        <v>274</v>
      </c>
    </row>
    <row r="8" spans="1:14" s="43" customFormat="1" ht="18" customHeight="1">
      <c r="A8" s="128"/>
      <c r="B8" s="432"/>
      <c r="C8" s="142" t="s">
        <v>349</v>
      </c>
      <c r="D8" s="134" t="s">
        <v>273</v>
      </c>
    </row>
    <row r="9" spans="1:14" s="43" customFormat="1" ht="9.75" customHeight="1">
      <c r="A9" s="129"/>
      <c r="B9" s="141"/>
      <c r="C9" s="143"/>
      <c r="D9" s="124"/>
    </row>
    <row r="10" spans="1:14" s="43" customFormat="1" ht="18" customHeight="1">
      <c r="A10" s="129"/>
      <c r="B10" s="433" t="s">
        <v>254</v>
      </c>
      <c r="C10" s="144" t="s">
        <v>350</v>
      </c>
      <c r="D10" s="136" t="s">
        <v>160</v>
      </c>
    </row>
    <row r="11" spans="1:14" s="43" customFormat="1" ht="18" customHeight="1">
      <c r="A11" s="129"/>
      <c r="B11" s="433"/>
      <c r="C11" s="144" t="s">
        <v>351</v>
      </c>
      <c r="D11" s="136" t="s">
        <v>161</v>
      </c>
    </row>
    <row r="12" spans="1:14" s="43" customFormat="1" ht="18" customHeight="1">
      <c r="A12" s="129"/>
      <c r="B12" s="433"/>
      <c r="C12" s="144" t="s">
        <v>352</v>
      </c>
      <c r="D12" s="136" t="s">
        <v>162</v>
      </c>
    </row>
    <row r="13" spans="1:14" s="43" customFormat="1" ht="18" customHeight="1">
      <c r="A13" s="129"/>
      <c r="B13" s="433"/>
      <c r="C13" s="144" t="s">
        <v>353</v>
      </c>
      <c r="D13" s="136" t="s">
        <v>163</v>
      </c>
    </row>
    <row r="14" spans="1:14" s="43" customFormat="1" ht="18" customHeight="1">
      <c r="A14" s="129"/>
      <c r="B14" s="433"/>
      <c r="C14" s="144" t="s">
        <v>354</v>
      </c>
      <c r="D14" s="136" t="s">
        <v>164</v>
      </c>
    </row>
    <row r="15" spans="1:14" s="43" customFormat="1" ht="18" customHeight="1">
      <c r="A15" s="129"/>
      <c r="B15" s="433"/>
      <c r="C15" s="144" t="s">
        <v>355</v>
      </c>
      <c r="D15" s="136" t="s">
        <v>385</v>
      </c>
      <c r="E15" s="44"/>
      <c r="F15" s="44"/>
      <c r="G15" s="44"/>
      <c r="H15" s="44"/>
      <c r="I15" s="44"/>
      <c r="J15" s="44"/>
      <c r="K15" s="44"/>
      <c r="L15" s="44"/>
      <c r="M15" s="44"/>
      <c r="N15" s="44"/>
    </row>
    <row r="16" spans="1:14" s="43" customFormat="1" ht="9.75" customHeight="1">
      <c r="A16" s="130"/>
      <c r="B16" s="141"/>
      <c r="C16" s="143"/>
      <c r="D16" s="124"/>
      <c r="E16" s="44"/>
      <c r="F16" s="44"/>
      <c r="G16" s="44"/>
      <c r="H16" s="44"/>
      <c r="I16" s="44"/>
      <c r="J16" s="44"/>
      <c r="K16" s="44"/>
      <c r="L16" s="44"/>
      <c r="M16" s="44"/>
      <c r="N16" s="44"/>
    </row>
    <row r="17" spans="1:4" s="43" customFormat="1" ht="18" customHeight="1">
      <c r="A17" s="130"/>
      <c r="B17" s="434" t="s">
        <v>157</v>
      </c>
      <c r="C17" s="145" t="s">
        <v>356</v>
      </c>
      <c r="D17" s="137" t="s">
        <v>168</v>
      </c>
    </row>
    <row r="18" spans="1:4" s="55" customFormat="1" ht="18" customHeight="1">
      <c r="A18" s="130"/>
      <c r="B18" s="434"/>
      <c r="C18" s="145" t="s">
        <v>357</v>
      </c>
      <c r="D18" s="137" t="s">
        <v>169</v>
      </c>
    </row>
    <row r="19" spans="1:4" ht="9.75" customHeight="1">
      <c r="A19" s="131"/>
      <c r="B19" s="141"/>
      <c r="C19" s="143"/>
      <c r="D19" s="124"/>
    </row>
    <row r="20" spans="1:4" ht="18" customHeight="1">
      <c r="A20" s="131"/>
      <c r="B20" s="435" t="s">
        <v>158</v>
      </c>
      <c r="C20" s="146" t="s">
        <v>358</v>
      </c>
      <c r="D20" s="135" t="s">
        <v>216</v>
      </c>
    </row>
    <row r="21" spans="1:4" ht="18" customHeight="1">
      <c r="A21" s="131"/>
      <c r="B21" s="435"/>
      <c r="C21" s="146" t="s">
        <v>359</v>
      </c>
      <c r="D21" s="135" t="s">
        <v>217</v>
      </c>
    </row>
    <row r="22" spans="1:4" ht="18" customHeight="1">
      <c r="A22" s="131"/>
      <c r="B22" s="435"/>
      <c r="C22" s="146" t="s">
        <v>360</v>
      </c>
      <c r="D22" s="135" t="s">
        <v>165</v>
      </c>
    </row>
    <row r="23" spans="1:4" ht="18" customHeight="1">
      <c r="A23" s="131"/>
      <c r="B23" s="435"/>
      <c r="C23" s="146" t="s">
        <v>361</v>
      </c>
      <c r="D23" s="135" t="s">
        <v>166</v>
      </c>
    </row>
    <row r="24" spans="1:4" ht="18" customHeight="1">
      <c r="A24" s="131"/>
      <c r="B24" s="435"/>
      <c r="C24" s="146" t="s">
        <v>362</v>
      </c>
      <c r="D24" s="135" t="s">
        <v>167</v>
      </c>
    </row>
    <row r="25" spans="1:4" ht="9.75" customHeight="1">
      <c r="A25" s="132"/>
      <c r="B25" s="141"/>
      <c r="C25" s="143"/>
      <c r="D25" s="124"/>
    </row>
    <row r="26" spans="1:4" ht="18.75" customHeight="1">
      <c r="A26" s="132"/>
      <c r="B26" s="436" t="s">
        <v>363</v>
      </c>
      <c r="C26" s="147" t="s">
        <v>364</v>
      </c>
      <c r="D26" s="138" t="s">
        <v>224</v>
      </c>
    </row>
    <row r="27" spans="1:4" ht="18.75" customHeight="1">
      <c r="A27" s="132"/>
      <c r="B27" s="436"/>
      <c r="C27" s="147" t="s">
        <v>365</v>
      </c>
      <c r="D27" s="138" t="s">
        <v>379</v>
      </c>
    </row>
    <row r="28" spans="1:4" ht="18" customHeight="1">
      <c r="A28" s="132"/>
      <c r="B28" s="436"/>
      <c r="C28" s="147" t="s">
        <v>366</v>
      </c>
      <c r="D28" s="138" t="s">
        <v>347</v>
      </c>
    </row>
    <row r="29" spans="1:4" ht="18" customHeight="1">
      <c r="A29" s="132"/>
      <c r="B29" s="436"/>
      <c r="C29" s="147" t="s">
        <v>367</v>
      </c>
      <c r="D29" s="138" t="s">
        <v>170</v>
      </c>
    </row>
    <row r="30" spans="1:4" ht="18" customHeight="1">
      <c r="A30" s="132"/>
      <c r="B30" s="436"/>
      <c r="C30" s="147" t="s">
        <v>497</v>
      </c>
      <c r="D30" s="138" t="s">
        <v>498</v>
      </c>
    </row>
    <row r="31" spans="1:4" ht="18" customHeight="1">
      <c r="A31" s="132"/>
      <c r="B31" s="436"/>
      <c r="C31" s="147" t="s">
        <v>501</v>
      </c>
      <c r="D31" s="138" t="s">
        <v>499</v>
      </c>
    </row>
    <row r="32" spans="1:4" ht="18" customHeight="1">
      <c r="A32" s="132"/>
      <c r="B32" s="436"/>
      <c r="C32" s="147" t="s">
        <v>502</v>
      </c>
      <c r="D32" s="138" t="s">
        <v>500</v>
      </c>
    </row>
    <row r="33" spans="1:4" s="327" customFormat="1" ht="9.75" customHeight="1">
      <c r="A33" s="149"/>
      <c r="B33" s="326"/>
      <c r="C33" s="148"/>
      <c r="D33" s="148"/>
    </row>
    <row r="34" spans="1:4" s="327" customFormat="1" ht="15">
      <c r="A34" s="149"/>
      <c r="B34" s="431"/>
      <c r="C34" s="148"/>
      <c r="D34" s="148"/>
    </row>
    <row r="35" spans="1:4" s="327" customFormat="1" ht="15">
      <c r="A35" s="149"/>
      <c r="B35" s="431"/>
      <c r="C35" s="148"/>
      <c r="D35" s="148"/>
    </row>
    <row r="36" spans="1:4" ht="15">
      <c r="A36" s="123"/>
      <c r="B36" s="124"/>
      <c r="C36" s="124"/>
      <c r="D36" s="124"/>
    </row>
    <row r="37" spans="1:4" ht="15">
      <c r="A37" s="123"/>
      <c r="B37" s="124"/>
      <c r="C37" s="124"/>
      <c r="D37" s="124"/>
    </row>
    <row r="38" spans="1:4" ht="15">
      <c r="A38" s="123"/>
      <c r="B38" s="124"/>
      <c r="C38" s="124"/>
      <c r="D38" s="124"/>
    </row>
    <row r="39" spans="1:4" ht="15">
      <c r="A39" s="123"/>
      <c r="B39" s="124"/>
      <c r="C39" s="124"/>
      <c r="D39" s="124"/>
    </row>
    <row r="81" spans="1:17">
      <c r="A81" s="238"/>
      <c r="B81" s="248"/>
      <c r="C81" s="238"/>
      <c r="D81" s="248"/>
      <c r="E81" s="248"/>
      <c r="F81" s="248"/>
      <c r="G81" s="248"/>
      <c r="H81" s="248"/>
      <c r="I81" s="248"/>
      <c r="J81" s="248"/>
      <c r="K81" s="248"/>
      <c r="L81" s="248"/>
      <c r="M81" s="248"/>
      <c r="N81" s="248"/>
      <c r="O81" s="248"/>
      <c r="P81" s="248"/>
      <c r="Q81" s="248"/>
    </row>
  </sheetData>
  <mergeCells count="7">
    <mergeCell ref="A1:D1"/>
    <mergeCell ref="B34:B35"/>
    <mergeCell ref="B7:B8"/>
    <mergeCell ref="B10:B15"/>
    <mergeCell ref="B17:B18"/>
    <mergeCell ref="B20:B24"/>
    <mergeCell ref="B26:B32"/>
  </mergeCells>
  <hyperlinks>
    <hyperlink ref="D5" location="Disclaimer!Print_Area" display="DISCLAIMER"/>
    <hyperlink ref="D4" location="Abbreviations!Print_Area" display="ABBREVIATIONS"/>
    <hyperlink ref="C29:D29" location="'5D'!Print_Area" display="5D"/>
    <hyperlink ref="C28:D28" location="'5C'!Print_Area" display="5C"/>
    <hyperlink ref="C27:D27" location="'5B'!Print_Area" display="5B"/>
    <hyperlink ref="C26:D26" location="'5A'!Print_Area" display="4A"/>
    <hyperlink ref="C23:D24" location="'4D,4E'!Print_Area" display="4D"/>
    <hyperlink ref="C22:D22" location="'4C'!Print_Area" display="4C"/>
    <hyperlink ref="C20:D21" location="'4A,4B'!Print_Area" display="4A"/>
    <hyperlink ref="C17:D18" location="'3A,3B'!Print_Area" display="3A"/>
    <hyperlink ref="C15:D15" location="'2F'!Print_Area" display="2F"/>
    <hyperlink ref="C14:D14" location="'2E'!Print_Area" display="2E"/>
    <hyperlink ref="C13:D13" location="'2D'!Print_Area" display="2D"/>
    <hyperlink ref="C12:D12" location="'2C'!Print_Area" display="2C"/>
    <hyperlink ref="C11:D11" location="'2B'!Print_Area" display="2B"/>
    <hyperlink ref="C10:D10" location="'2A'!Print_Area" display="2A"/>
    <hyperlink ref="C8:D8" location="'1B'!Print_Area" display="1B"/>
    <hyperlink ref="C7:D7" location="'1A'!Print_Area" display="1A"/>
  </hyperlinks>
  <printOptions horizontalCentered="1"/>
  <pageMargins left="0.25" right="0.25" top="0.75" bottom="0.75" header="0.3" footer="0.3"/>
  <pageSetup paperSize="5" fitToHeight="2" orientation="landscape" horizontalDpi="300" verticalDpi="300" r:id="rId1"/>
  <headerFooter>
    <oddFooter>&amp;C&amp;"-,Bold"MEEI Bulletins Vol 53  No. 12</oddFooter>
  </headerFooter>
  <colBreaks count="1" manualBreakCount="1">
    <brk id="4" max="3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sheetPr>
  <dimension ref="A1:AG78"/>
  <sheetViews>
    <sheetView view="pageLayout" zoomScaleNormal="100" zoomScaleSheetLayoutView="80" workbookViewId="0">
      <selection activeCell="Q4" sqref="Q4"/>
    </sheetView>
  </sheetViews>
  <sheetFormatPr defaultColWidth="9.140625" defaultRowHeight="15"/>
  <cols>
    <col min="1" max="1" width="14.28515625" style="53" customWidth="1"/>
    <col min="2" max="11" width="10.42578125" style="53" customWidth="1"/>
    <col min="12" max="12" width="10.42578125" style="54" customWidth="1"/>
    <col min="13" max="13" width="10.42578125" style="53" customWidth="1"/>
    <col min="14" max="14" width="11" style="53" customWidth="1"/>
    <col min="15" max="15" width="11" style="53" bestFit="1" customWidth="1"/>
    <col min="16" max="17" width="9.140625" style="53"/>
    <col min="18" max="22" width="9.5703125" style="53" bestFit="1" customWidth="1"/>
    <col min="23" max="16384" width="9.140625" style="53"/>
  </cols>
  <sheetData>
    <row r="1" spans="1:33" ht="25.5" customHeight="1">
      <c r="A1" s="458" t="s">
        <v>406</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468" t="s">
        <v>333</v>
      </c>
      <c r="B2" s="475"/>
      <c r="C2" s="475"/>
      <c r="D2" s="475"/>
      <c r="E2" s="475"/>
      <c r="F2" s="475"/>
      <c r="G2" s="475"/>
      <c r="H2" s="475"/>
      <c r="I2" s="475"/>
      <c r="J2" s="475"/>
      <c r="K2" s="475"/>
      <c r="L2" s="475"/>
      <c r="M2" s="475"/>
      <c r="N2" s="476"/>
      <c r="Q2" s="1"/>
      <c r="R2" s="1"/>
      <c r="S2" s="80"/>
      <c r="T2" s="1"/>
      <c r="U2" s="1"/>
      <c r="V2" s="1"/>
      <c r="W2" s="1"/>
      <c r="X2" s="1"/>
      <c r="Y2" s="1"/>
      <c r="Z2" s="1"/>
      <c r="AA2" s="1"/>
      <c r="AB2" s="1"/>
      <c r="AC2" s="1"/>
      <c r="AD2" s="1"/>
      <c r="AE2" s="75"/>
    </row>
    <row r="3" spans="1:33" ht="22.5" customHeight="1">
      <c r="A3" s="166" t="s">
        <v>28</v>
      </c>
      <c r="B3" s="113">
        <v>42377</v>
      </c>
      <c r="C3" s="113">
        <v>42408</v>
      </c>
      <c r="D3" s="113">
        <v>42437</v>
      </c>
      <c r="E3" s="113">
        <v>42468</v>
      </c>
      <c r="F3" s="113">
        <v>42498</v>
      </c>
      <c r="G3" s="113">
        <v>42529</v>
      </c>
      <c r="H3" s="113">
        <v>42559</v>
      </c>
      <c r="I3" s="113">
        <v>42590</v>
      </c>
      <c r="J3" s="113">
        <v>42621</v>
      </c>
      <c r="K3" s="113">
        <v>42651</v>
      </c>
      <c r="L3" s="113">
        <v>42682</v>
      </c>
      <c r="M3" s="113">
        <v>42712</v>
      </c>
      <c r="N3" s="177" t="s">
        <v>14</v>
      </c>
      <c r="P3" s="66"/>
      <c r="Q3" s="87"/>
      <c r="R3" s="217"/>
      <c r="S3" s="217"/>
      <c r="T3" s="217"/>
      <c r="U3" s="217"/>
      <c r="V3" s="217"/>
      <c r="W3" s="79"/>
      <c r="X3" s="79"/>
      <c r="Y3" s="79"/>
      <c r="Z3" s="79"/>
      <c r="AA3" s="79"/>
      <c r="AB3" s="79"/>
      <c r="AC3" s="84"/>
      <c r="AD3" s="88"/>
      <c r="AE3" s="75"/>
      <c r="AF3" s="75"/>
      <c r="AG3" s="75"/>
    </row>
    <row r="4" spans="1:33" ht="18" customHeight="1">
      <c r="A4" s="187" t="s">
        <v>7</v>
      </c>
      <c r="B4" s="115">
        <v>29049</v>
      </c>
      <c r="C4" s="94">
        <v>28857.24</v>
      </c>
      <c r="D4" s="94">
        <v>25193.919999999998</v>
      </c>
      <c r="E4" s="94">
        <v>26157</v>
      </c>
      <c r="F4" s="290">
        <v>0</v>
      </c>
      <c r="G4" s="94">
        <v>0</v>
      </c>
      <c r="H4" s="94">
        <v>0</v>
      </c>
      <c r="I4" s="94">
        <v>0</v>
      </c>
      <c r="J4" s="94">
        <v>0</v>
      </c>
      <c r="K4" s="94">
        <v>27026</v>
      </c>
      <c r="L4" s="94">
        <v>21398</v>
      </c>
      <c r="M4" s="94">
        <v>0</v>
      </c>
      <c r="N4" s="275">
        <f>SUM(B4:M4)</f>
        <v>157681.16</v>
      </c>
      <c r="P4" s="67"/>
      <c r="Q4" s="218"/>
      <c r="R4" s="219"/>
      <c r="S4" s="219"/>
      <c r="T4" s="219"/>
      <c r="U4" s="219"/>
      <c r="V4" s="219"/>
      <c r="W4" s="79"/>
      <c r="X4" s="79"/>
      <c r="Y4" s="79"/>
      <c r="Z4" s="79"/>
      <c r="AA4" s="79"/>
      <c r="AB4" s="84"/>
      <c r="AC4" s="84"/>
      <c r="AD4" s="88"/>
      <c r="AE4" s="75"/>
      <c r="AF4" s="75"/>
      <c r="AG4" s="75"/>
    </row>
    <row r="5" spans="1:33" ht="18" customHeight="1">
      <c r="A5" s="187" t="s">
        <v>4</v>
      </c>
      <c r="B5" s="115">
        <v>39868</v>
      </c>
      <c r="C5" s="94">
        <v>26770</v>
      </c>
      <c r="D5" s="94">
        <v>41997.4</v>
      </c>
      <c r="E5" s="94">
        <v>37114.5</v>
      </c>
      <c r="F5" s="290">
        <v>39111</v>
      </c>
      <c r="G5" s="94">
        <v>0</v>
      </c>
      <c r="H5" s="94">
        <v>14369</v>
      </c>
      <c r="I5" s="94">
        <v>5047</v>
      </c>
      <c r="J5" s="94">
        <v>38112</v>
      </c>
      <c r="K5" s="94">
        <v>41958</v>
      </c>
      <c r="L5" s="94">
        <v>25812</v>
      </c>
      <c r="M5" s="94">
        <v>0</v>
      </c>
      <c r="N5" s="275">
        <f t="shared" ref="N5:N10" si="0">SUM(B5:M5)</f>
        <v>310158.90000000002</v>
      </c>
      <c r="P5" s="67"/>
      <c r="Q5" s="218"/>
      <c r="R5" s="219"/>
      <c r="S5" s="219"/>
      <c r="T5" s="219"/>
      <c r="U5" s="219"/>
      <c r="V5" s="219"/>
      <c r="W5" s="79"/>
      <c r="X5" s="79"/>
      <c r="Y5" s="79"/>
      <c r="Z5" s="79"/>
      <c r="AA5" s="79"/>
      <c r="AB5" s="84"/>
      <c r="AC5" s="84"/>
      <c r="AD5" s="88"/>
      <c r="AE5" s="75"/>
      <c r="AF5" s="75"/>
      <c r="AG5" s="75"/>
    </row>
    <row r="6" spans="1:33" ht="18" customHeight="1">
      <c r="A6" s="187" t="s">
        <v>5</v>
      </c>
      <c r="B6" s="115">
        <v>43176.7</v>
      </c>
      <c r="C6" s="94">
        <v>42309.94</v>
      </c>
      <c r="D6" s="94">
        <v>46581.36</v>
      </c>
      <c r="E6" s="94">
        <v>34686</v>
      </c>
      <c r="F6" s="290">
        <v>0</v>
      </c>
      <c r="G6" s="94">
        <v>42533</v>
      </c>
      <c r="H6" s="94">
        <v>48361</v>
      </c>
      <c r="I6" s="94">
        <v>50498</v>
      </c>
      <c r="J6" s="94">
        <v>44917</v>
      </c>
      <c r="K6" s="94">
        <v>42999</v>
      </c>
      <c r="L6" s="94">
        <v>28702</v>
      </c>
      <c r="M6" s="94">
        <v>0</v>
      </c>
      <c r="N6" s="275">
        <f t="shared" si="0"/>
        <v>424764</v>
      </c>
      <c r="P6" s="67"/>
      <c r="Q6" s="218"/>
      <c r="R6" s="220"/>
      <c r="S6" s="220"/>
      <c r="T6" s="220"/>
      <c r="U6" s="220"/>
      <c r="V6" s="220"/>
      <c r="W6" s="79"/>
      <c r="X6" s="79"/>
      <c r="Y6" s="79"/>
      <c r="Z6" s="79"/>
      <c r="AA6" s="79"/>
      <c r="AB6" s="84"/>
      <c r="AC6" s="84"/>
      <c r="AD6" s="88"/>
      <c r="AE6" s="75"/>
      <c r="AF6" s="75"/>
      <c r="AG6" s="75"/>
    </row>
    <row r="7" spans="1:33" ht="18" customHeight="1">
      <c r="A7" s="187" t="s">
        <v>6</v>
      </c>
      <c r="B7" s="115">
        <v>42669</v>
      </c>
      <c r="C7" s="94">
        <v>35911.599999999999</v>
      </c>
      <c r="D7" s="94">
        <v>47647.26</v>
      </c>
      <c r="E7" s="94">
        <v>42612</v>
      </c>
      <c r="F7" s="290">
        <v>45147</v>
      </c>
      <c r="G7" s="94">
        <v>36529</v>
      </c>
      <c r="H7" s="94">
        <v>26526</v>
      </c>
      <c r="I7" s="94">
        <v>16150</v>
      </c>
      <c r="J7" s="94">
        <v>0</v>
      </c>
      <c r="K7" s="94">
        <v>42402</v>
      </c>
      <c r="L7" s="94">
        <v>43500</v>
      </c>
      <c r="M7" s="94">
        <v>41644.730000000003</v>
      </c>
      <c r="N7" s="275">
        <f t="shared" si="0"/>
        <v>420738.58999999997</v>
      </c>
      <c r="P7" s="67"/>
      <c r="Q7" s="218"/>
      <c r="R7" s="220"/>
      <c r="S7" s="220"/>
      <c r="T7" s="220"/>
      <c r="U7" s="220"/>
      <c r="V7" s="220"/>
      <c r="W7" s="79"/>
      <c r="X7" s="79"/>
      <c r="Y7" s="79"/>
      <c r="Z7" s="79"/>
      <c r="AA7" s="79"/>
      <c r="AB7" s="84"/>
      <c r="AC7" s="84"/>
      <c r="AD7" s="88"/>
      <c r="AE7" s="75"/>
      <c r="AF7" s="75"/>
      <c r="AG7" s="75"/>
    </row>
    <row r="8" spans="1:33" ht="18" customHeight="1">
      <c r="A8" s="187" t="s">
        <v>24</v>
      </c>
      <c r="B8" s="115">
        <v>66645</v>
      </c>
      <c r="C8" s="94">
        <v>65703</v>
      </c>
      <c r="D8" s="94">
        <v>71576</v>
      </c>
      <c r="E8" s="94">
        <v>60470</v>
      </c>
      <c r="F8" s="290">
        <v>50152</v>
      </c>
      <c r="G8" s="94">
        <v>70571</v>
      </c>
      <c r="H8" s="94">
        <v>37604</v>
      </c>
      <c r="I8" s="94">
        <v>63741</v>
      </c>
      <c r="J8" s="94">
        <v>65972</v>
      </c>
      <c r="K8" s="94">
        <v>59760</v>
      </c>
      <c r="L8" s="94">
        <v>52883</v>
      </c>
      <c r="M8" s="94">
        <v>67340</v>
      </c>
      <c r="N8" s="275">
        <f t="shared" si="0"/>
        <v>732417</v>
      </c>
      <c r="P8" s="67"/>
      <c r="Q8" s="218"/>
      <c r="R8" s="220"/>
      <c r="S8" s="221"/>
      <c r="T8" s="221"/>
      <c r="U8" s="221"/>
      <c r="V8" s="221"/>
      <c r="W8" s="79"/>
      <c r="X8" s="79"/>
      <c r="Y8" s="79"/>
      <c r="Z8" s="79"/>
      <c r="AA8" s="79"/>
      <c r="AB8" s="84"/>
      <c r="AC8" s="84"/>
      <c r="AD8" s="88"/>
      <c r="AE8" s="75"/>
      <c r="AF8" s="75"/>
      <c r="AG8" s="75"/>
    </row>
    <row r="9" spans="1:33" ht="18" customHeight="1">
      <c r="A9" s="187" t="s">
        <v>25</v>
      </c>
      <c r="B9" s="115">
        <v>119661</v>
      </c>
      <c r="C9" s="94">
        <v>51167</v>
      </c>
      <c r="D9" s="94">
        <v>2955</v>
      </c>
      <c r="E9" s="94">
        <v>127732</v>
      </c>
      <c r="F9" s="290">
        <v>102653</v>
      </c>
      <c r="G9" s="94">
        <v>143409</v>
      </c>
      <c r="H9" s="94">
        <v>128351</v>
      </c>
      <c r="I9" s="94">
        <v>140154</v>
      </c>
      <c r="J9" s="94">
        <v>132909</v>
      </c>
      <c r="K9" s="94">
        <v>137249</v>
      </c>
      <c r="L9" s="94">
        <v>148114</v>
      </c>
      <c r="M9" s="94">
        <v>150864</v>
      </c>
      <c r="N9" s="275">
        <f t="shared" si="0"/>
        <v>1385218</v>
      </c>
      <c r="P9" s="67"/>
      <c r="Q9" s="215"/>
      <c r="R9" s="216"/>
      <c r="S9" s="216"/>
      <c r="T9" s="216"/>
      <c r="U9" s="216"/>
      <c r="V9" s="216"/>
      <c r="W9" s="79"/>
      <c r="X9" s="79"/>
      <c r="Y9" s="79"/>
      <c r="Z9" s="79"/>
      <c r="AA9" s="79"/>
      <c r="AB9" s="84"/>
      <c r="AC9" s="84"/>
      <c r="AD9" s="88"/>
      <c r="AE9" s="75"/>
      <c r="AF9" s="75"/>
      <c r="AG9" s="75"/>
    </row>
    <row r="10" spans="1:33" ht="18" customHeight="1">
      <c r="A10" s="187" t="s">
        <v>11</v>
      </c>
      <c r="B10" s="115">
        <v>150596</v>
      </c>
      <c r="C10" s="94">
        <v>138089.18</v>
      </c>
      <c r="D10" s="94">
        <v>145610.6</v>
      </c>
      <c r="E10" s="94">
        <v>121881</v>
      </c>
      <c r="F10" s="290">
        <v>139254.87</v>
      </c>
      <c r="G10" s="94">
        <v>120845</v>
      </c>
      <c r="H10" s="94">
        <v>119524</v>
      </c>
      <c r="I10" s="94">
        <v>75683</v>
      </c>
      <c r="J10" s="94">
        <v>47721.53</v>
      </c>
      <c r="K10" s="94">
        <v>0</v>
      </c>
      <c r="L10" s="94">
        <v>17909</v>
      </c>
      <c r="M10" s="94">
        <v>147046</v>
      </c>
      <c r="N10" s="275">
        <f t="shared" si="0"/>
        <v>1224160.18</v>
      </c>
      <c r="P10" s="67"/>
      <c r="Q10" s="215"/>
      <c r="R10" s="216"/>
      <c r="S10" s="216"/>
      <c r="T10" s="216"/>
      <c r="U10" s="216"/>
      <c r="V10" s="216"/>
      <c r="W10" s="79"/>
      <c r="X10" s="79"/>
      <c r="Y10" s="79"/>
      <c r="Z10" s="79"/>
      <c r="AA10" s="79"/>
      <c r="AB10" s="84"/>
      <c r="AC10" s="84"/>
      <c r="AD10" s="88"/>
      <c r="AE10" s="75"/>
      <c r="AF10" s="75"/>
      <c r="AG10" s="75"/>
    </row>
    <row r="11" spans="1:33" ht="18" customHeight="1" thickBot="1">
      <c r="A11" s="188" t="s">
        <v>14</v>
      </c>
      <c r="B11" s="199">
        <f t="shared" ref="B11:N11" si="1">SUM(B4:B10)</f>
        <v>491664.7</v>
      </c>
      <c r="C11" s="199">
        <f t="shared" si="1"/>
        <v>388807.95999999996</v>
      </c>
      <c r="D11" s="199">
        <f t="shared" si="1"/>
        <v>381561.54000000004</v>
      </c>
      <c r="E11" s="199">
        <f t="shared" si="1"/>
        <v>450652.5</v>
      </c>
      <c r="F11" s="199">
        <f t="shared" si="1"/>
        <v>376317.87</v>
      </c>
      <c r="G11" s="199">
        <f t="shared" si="1"/>
        <v>413887</v>
      </c>
      <c r="H11" s="199">
        <f t="shared" si="1"/>
        <v>374735</v>
      </c>
      <c r="I11" s="199">
        <f t="shared" si="1"/>
        <v>351273</v>
      </c>
      <c r="J11" s="199">
        <f t="shared" si="1"/>
        <v>329631.53000000003</v>
      </c>
      <c r="K11" s="199">
        <f t="shared" si="1"/>
        <v>351394</v>
      </c>
      <c r="L11" s="199">
        <f t="shared" si="1"/>
        <v>338318</v>
      </c>
      <c r="M11" s="199">
        <f t="shared" si="1"/>
        <v>406894.73</v>
      </c>
      <c r="N11" s="276">
        <f t="shared" si="1"/>
        <v>4655137.83</v>
      </c>
      <c r="P11" s="75"/>
      <c r="Q11" s="215"/>
      <c r="R11" s="216"/>
      <c r="S11" s="216"/>
      <c r="T11" s="216"/>
      <c r="U11" s="216"/>
      <c r="V11" s="216"/>
      <c r="W11" s="85"/>
      <c r="X11" s="79"/>
      <c r="Y11" s="79"/>
      <c r="Z11" s="79"/>
      <c r="AA11" s="79"/>
      <c r="AB11" s="84"/>
      <c r="AC11" s="84"/>
      <c r="AD11" s="88"/>
      <c r="AE11" s="75"/>
      <c r="AF11" s="75"/>
      <c r="AG11" s="75"/>
    </row>
    <row r="12" spans="1:33" ht="18" customHeight="1" thickBot="1">
      <c r="A12" s="338"/>
      <c r="B12" s="339"/>
      <c r="C12" s="339"/>
      <c r="D12" s="339"/>
      <c r="E12" s="339"/>
      <c r="F12" s="339"/>
      <c r="G12" s="339"/>
      <c r="H12" s="339"/>
      <c r="I12" s="339"/>
      <c r="J12" s="340"/>
      <c r="K12" s="340"/>
      <c r="L12" s="340"/>
      <c r="M12" s="340"/>
      <c r="N12" s="339"/>
      <c r="O12" s="75"/>
      <c r="P12" s="75"/>
      <c r="Q12" s="215"/>
      <c r="R12" s="216"/>
      <c r="S12" s="216"/>
      <c r="T12" s="216"/>
      <c r="U12" s="216"/>
      <c r="V12" s="216"/>
      <c r="W12" s="85"/>
      <c r="X12" s="79"/>
      <c r="Y12" s="79"/>
      <c r="Z12" s="79"/>
      <c r="AA12" s="79"/>
      <c r="AB12" s="84"/>
      <c r="AC12" s="84"/>
      <c r="AD12" s="88"/>
      <c r="AE12" s="75"/>
      <c r="AF12" s="75"/>
      <c r="AG12" s="75"/>
    </row>
    <row r="13" spans="1:33" ht="22.5" customHeight="1">
      <c r="A13" s="472" t="s">
        <v>334</v>
      </c>
      <c r="B13" s="473"/>
      <c r="C13" s="473"/>
      <c r="D13" s="473"/>
      <c r="E13" s="473"/>
      <c r="F13" s="473"/>
      <c r="G13" s="473"/>
      <c r="H13" s="473"/>
      <c r="I13" s="473"/>
      <c r="J13" s="473"/>
      <c r="K13" s="473"/>
      <c r="L13" s="473"/>
      <c r="M13" s="473"/>
      <c r="N13" s="474"/>
      <c r="O13" s="63"/>
      <c r="P13" s="89"/>
      <c r="Q13" s="215"/>
      <c r="R13" s="216"/>
      <c r="S13" s="216"/>
      <c r="T13" s="216"/>
      <c r="U13" s="216"/>
      <c r="V13" s="216"/>
      <c r="W13" s="81"/>
      <c r="X13" s="81"/>
      <c r="Y13" s="81"/>
      <c r="Z13" s="81"/>
      <c r="AA13" s="81"/>
      <c r="AB13" s="81"/>
      <c r="AC13" s="81"/>
      <c r="AD13" s="81"/>
      <c r="AE13" s="75"/>
      <c r="AF13" s="75"/>
      <c r="AG13" s="75"/>
    </row>
    <row r="14" spans="1:33" ht="22.5" customHeight="1">
      <c r="A14" s="166" t="s">
        <v>28</v>
      </c>
      <c r="B14" s="113">
        <v>42377</v>
      </c>
      <c r="C14" s="113">
        <v>42408</v>
      </c>
      <c r="D14" s="113">
        <v>42437</v>
      </c>
      <c r="E14" s="113">
        <v>42468</v>
      </c>
      <c r="F14" s="113">
        <v>42498</v>
      </c>
      <c r="G14" s="113">
        <v>42529</v>
      </c>
      <c r="H14" s="113">
        <v>42559</v>
      </c>
      <c r="I14" s="113">
        <v>42590</v>
      </c>
      <c r="J14" s="113">
        <v>42621</v>
      </c>
      <c r="K14" s="113">
        <v>42651</v>
      </c>
      <c r="L14" s="113">
        <v>42682</v>
      </c>
      <c r="M14" s="113">
        <v>42712</v>
      </c>
      <c r="N14" s="177" t="s">
        <v>14</v>
      </c>
      <c r="O14" s="56"/>
      <c r="P14" s="89"/>
      <c r="Q14" s="82"/>
      <c r="R14" s="83"/>
      <c r="S14" s="83"/>
      <c r="T14" s="83"/>
      <c r="U14" s="83"/>
      <c r="V14" s="83"/>
      <c r="W14" s="83"/>
      <c r="X14" s="83"/>
      <c r="Y14" s="83"/>
      <c r="Z14" s="83"/>
      <c r="AA14" s="83"/>
      <c r="AB14" s="83"/>
      <c r="AC14" s="83"/>
      <c r="AD14" s="1"/>
      <c r="AE14" s="75"/>
    </row>
    <row r="15" spans="1:33" ht="18" customHeight="1">
      <c r="A15" s="421" t="s">
        <v>7</v>
      </c>
      <c r="B15" s="115">
        <v>16654</v>
      </c>
      <c r="C15" s="115">
        <v>27173.85</v>
      </c>
      <c r="D15" s="115">
        <v>28982.71</v>
      </c>
      <c r="E15" s="115">
        <v>25010</v>
      </c>
      <c r="F15" s="291">
        <v>16772</v>
      </c>
      <c r="G15" s="155">
        <v>0</v>
      </c>
      <c r="H15" s="278">
        <v>0</v>
      </c>
      <c r="I15" s="278">
        <v>0</v>
      </c>
      <c r="J15" s="94">
        <v>0</v>
      </c>
      <c r="K15" s="278">
        <v>15710</v>
      </c>
      <c r="L15" s="278">
        <v>31042</v>
      </c>
      <c r="M15" s="155">
        <v>0</v>
      </c>
      <c r="N15" s="279">
        <f>SUM(B15:M15)</f>
        <v>161344.56</v>
      </c>
      <c r="O15" s="57"/>
      <c r="P15" s="89"/>
      <c r="Q15" s="82"/>
      <c r="R15" s="79"/>
      <c r="S15" s="79"/>
      <c r="T15" s="79"/>
      <c r="U15" s="79"/>
      <c r="V15" s="79"/>
      <c r="W15" s="79"/>
      <c r="X15" s="79"/>
      <c r="Y15" s="79"/>
      <c r="Z15" s="79"/>
      <c r="AA15" s="79"/>
      <c r="AB15" s="79"/>
      <c r="AC15" s="84"/>
      <c r="AD15" s="1"/>
      <c r="AE15" s="75"/>
    </row>
    <row r="16" spans="1:33" ht="18" customHeight="1">
      <c r="A16" s="421" t="s">
        <v>4</v>
      </c>
      <c r="B16" s="115">
        <v>115726.5</v>
      </c>
      <c r="C16" s="115">
        <v>135906.4</v>
      </c>
      <c r="D16" s="115">
        <v>144899.20000000001</v>
      </c>
      <c r="E16" s="115">
        <v>168133</v>
      </c>
      <c r="F16" s="291">
        <v>122718</v>
      </c>
      <c r="G16" s="155">
        <v>149591</v>
      </c>
      <c r="H16" s="278">
        <v>110448</v>
      </c>
      <c r="I16" s="278">
        <v>127351</v>
      </c>
      <c r="J16" s="94">
        <v>118216</v>
      </c>
      <c r="K16" s="278">
        <v>118446</v>
      </c>
      <c r="L16" s="278">
        <v>123072.5</v>
      </c>
      <c r="M16" s="155">
        <v>171060.5</v>
      </c>
      <c r="N16" s="279">
        <f t="shared" ref="N16:N21" si="2">SUM(B16:M16)</f>
        <v>1605568.1</v>
      </c>
      <c r="O16" s="57"/>
      <c r="P16" s="89"/>
      <c r="Q16" s="82" t="s">
        <v>374</v>
      </c>
      <c r="R16" s="79"/>
      <c r="S16" s="79"/>
      <c r="T16" s="79"/>
      <c r="U16" s="79"/>
      <c r="V16" s="79"/>
      <c r="W16" s="79"/>
      <c r="X16" s="79"/>
      <c r="Y16" s="79"/>
      <c r="Z16" s="79"/>
      <c r="AA16" s="79"/>
      <c r="AB16" s="79"/>
      <c r="AC16" s="84"/>
      <c r="AD16" s="1"/>
      <c r="AE16" s="75"/>
    </row>
    <row r="17" spans="1:31" ht="18" customHeight="1">
      <c r="A17" s="421" t="s">
        <v>5</v>
      </c>
      <c r="B17" s="115">
        <v>81233.820000000007</v>
      </c>
      <c r="C17" s="115">
        <v>29993.91</v>
      </c>
      <c r="D17" s="115">
        <v>30488.46</v>
      </c>
      <c r="E17" s="115">
        <v>63431</v>
      </c>
      <c r="F17" s="291">
        <v>45119</v>
      </c>
      <c r="G17" s="155">
        <v>32459</v>
      </c>
      <c r="H17" s="278">
        <v>41559</v>
      </c>
      <c r="I17" s="278">
        <v>0</v>
      </c>
      <c r="J17" s="94">
        <v>0</v>
      </c>
      <c r="K17" s="278">
        <v>0</v>
      </c>
      <c r="L17" s="278">
        <v>10309.799999999999</v>
      </c>
      <c r="M17" s="155">
        <v>0</v>
      </c>
      <c r="N17" s="279">
        <f t="shared" si="2"/>
        <v>334593.99</v>
      </c>
      <c r="O17" s="57"/>
      <c r="P17" s="89"/>
      <c r="Q17" s="82"/>
      <c r="R17" s="79"/>
      <c r="S17" s="79"/>
      <c r="T17" s="79"/>
      <c r="U17" s="79"/>
      <c r="V17" s="79"/>
      <c r="W17" s="79"/>
      <c r="X17" s="79"/>
      <c r="Y17" s="79"/>
      <c r="Z17" s="79"/>
      <c r="AA17" s="79"/>
      <c r="AB17" s="79"/>
      <c r="AC17" s="84"/>
      <c r="AD17" s="1"/>
      <c r="AE17" s="75"/>
    </row>
    <row r="18" spans="1:31" ht="18" customHeight="1">
      <c r="A18" s="421" t="s">
        <v>6</v>
      </c>
      <c r="B18" s="115">
        <v>0</v>
      </c>
      <c r="C18" s="115">
        <v>0</v>
      </c>
      <c r="D18" s="115">
        <v>0</v>
      </c>
      <c r="E18" s="115">
        <v>0</v>
      </c>
      <c r="F18" s="291">
        <v>0</v>
      </c>
      <c r="G18" s="155">
        <v>0</v>
      </c>
      <c r="H18" s="155">
        <v>0</v>
      </c>
      <c r="I18" s="278">
        <v>0</v>
      </c>
      <c r="J18" s="94">
        <v>0</v>
      </c>
      <c r="K18" s="278">
        <v>0</v>
      </c>
      <c r="L18" s="278">
        <v>0</v>
      </c>
      <c r="M18" s="155">
        <v>0</v>
      </c>
      <c r="N18" s="279">
        <f t="shared" si="2"/>
        <v>0</v>
      </c>
      <c r="O18" s="57"/>
      <c r="P18" s="89"/>
      <c r="Q18" s="82"/>
      <c r="R18" s="79"/>
      <c r="S18" s="79"/>
      <c r="T18" s="79"/>
      <c r="U18" s="79"/>
      <c r="V18" s="79"/>
      <c r="W18" s="79"/>
      <c r="X18" s="79"/>
      <c r="Y18" s="79"/>
      <c r="Z18" s="79"/>
      <c r="AA18" s="79"/>
      <c r="AB18" s="79"/>
      <c r="AC18" s="84"/>
      <c r="AD18" s="1"/>
      <c r="AE18" s="75"/>
    </row>
    <row r="19" spans="1:31" ht="18" customHeight="1">
      <c r="A19" s="421" t="s">
        <v>24</v>
      </c>
      <c r="B19" s="115">
        <v>22656</v>
      </c>
      <c r="C19" s="115">
        <v>62857</v>
      </c>
      <c r="D19" s="115">
        <v>80773</v>
      </c>
      <c r="E19" s="115">
        <v>53364</v>
      </c>
      <c r="F19" s="291">
        <v>58901</v>
      </c>
      <c r="G19" s="155">
        <v>85576</v>
      </c>
      <c r="H19" s="278">
        <v>41025</v>
      </c>
      <c r="I19" s="278">
        <v>58471</v>
      </c>
      <c r="J19" s="94">
        <v>77976</v>
      </c>
      <c r="K19" s="278">
        <v>64587</v>
      </c>
      <c r="L19" s="278">
        <v>25043</v>
      </c>
      <c r="M19" s="155">
        <v>61293</v>
      </c>
      <c r="N19" s="279">
        <f t="shared" si="2"/>
        <v>692522</v>
      </c>
      <c r="O19" s="57"/>
      <c r="P19" s="89"/>
      <c r="Q19" s="82"/>
      <c r="R19" s="79"/>
      <c r="S19" s="79"/>
      <c r="T19" s="79"/>
      <c r="U19" s="79"/>
      <c r="V19" s="79"/>
      <c r="W19" s="79"/>
      <c r="X19" s="79"/>
      <c r="Y19" s="79"/>
      <c r="Z19" s="79"/>
      <c r="AA19" s="79"/>
      <c r="AB19" s="79"/>
      <c r="AC19" s="84"/>
      <c r="AD19" s="1"/>
      <c r="AE19" s="75"/>
    </row>
    <row r="20" spans="1:31" ht="18" customHeight="1">
      <c r="A20" s="421" t="s">
        <v>25</v>
      </c>
      <c r="B20" s="115">
        <v>49017</v>
      </c>
      <c r="C20" s="115">
        <v>77466</v>
      </c>
      <c r="D20" s="115">
        <v>37305</v>
      </c>
      <c r="E20" s="115">
        <v>66059</v>
      </c>
      <c r="F20" s="291">
        <v>134907</v>
      </c>
      <c r="G20" s="155">
        <v>129453</v>
      </c>
      <c r="H20" s="278">
        <v>164517</v>
      </c>
      <c r="I20" s="278">
        <v>146971</v>
      </c>
      <c r="J20" s="94">
        <v>138210</v>
      </c>
      <c r="K20" s="278">
        <v>107368</v>
      </c>
      <c r="L20" s="278">
        <v>134649</v>
      </c>
      <c r="M20" s="155">
        <v>135151</v>
      </c>
      <c r="N20" s="279">
        <f t="shared" si="2"/>
        <v>1321073</v>
      </c>
      <c r="O20" s="57"/>
      <c r="P20" s="89"/>
      <c r="Q20" s="82"/>
      <c r="R20" s="79"/>
      <c r="S20" s="79"/>
      <c r="T20" s="79"/>
      <c r="U20" s="79"/>
      <c r="V20" s="79"/>
      <c r="W20" s="79"/>
      <c r="X20" s="79"/>
      <c r="Y20" s="79"/>
      <c r="Z20" s="79"/>
      <c r="AA20" s="79"/>
      <c r="AB20" s="79"/>
      <c r="AC20" s="84"/>
      <c r="AD20" s="1"/>
      <c r="AE20" s="75"/>
    </row>
    <row r="21" spans="1:31" ht="18" customHeight="1">
      <c r="A21" s="421" t="s">
        <v>11</v>
      </c>
      <c r="B21" s="115">
        <v>60211</v>
      </c>
      <c r="C21" s="115">
        <v>103443.32</v>
      </c>
      <c r="D21" s="115">
        <v>81164.850000000006</v>
      </c>
      <c r="E21" s="115">
        <v>90824</v>
      </c>
      <c r="F21" s="291">
        <v>85831.54</v>
      </c>
      <c r="G21" s="155">
        <v>0</v>
      </c>
      <c r="H21" s="278">
        <v>66878</v>
      </c>
      <c r="I21" s="278">
        <v>33890</v>
      </c>
      <c r="J21" s="94">
        <v>0</v>
      </c>
      <c r="K21" s="278">
        <v>0</v>
      </c>
      <c r="L21" s="278">
        <v>0</v>
      </c>
      <c r="M21" s="155">
        <v>0</v>
      </c>
      <c r="N21" s="279">
        <f t="shared" si="2"/>
        <v>522242.71</v>
      </c>
      <c r="O21" s="57"/>
      <c r="P21" s="89"/>
      <c r="Q21" s="82"/>
      <c r="R21" s="79"/>
      <c r="S21" s="79"/>
      <c r="T21" s="79"/>
      <c r="U21" s="79"/>
      <c r="V21" s="79"/>
      <c r="W21" s="79"/>
      <c r="X21" s="79"/>
      <c r="Y21" s="79"/>
      <c r="Z21" s="79"/>
      <c r="AA21" s="79"/>
      <c r="AB21" s="79"/>
      <c r="AC21" s="84"/>
      <c r="AD21" s="1"/>
      <c r="AE21" s="75"/>
    </row>
    <row r="22" spans="1:31" ht="18" customHeight="1" thickBot="1">
      <c r="A22" s="422" t="s">
        <v>14</v>
      </c>
      <c r="B22" s="280">
        <f t="shared" ref="B22:N22" si="3">SUM(B15:B21)</f>
        <v>345498.32</v>
      </c>
      <c r="C22" s="280">
        <f t="shared" si="3"/>
        <v>436840.48000000004</v>
      </c>
      <c r="D22" s="280">
        <f t="shared" si="3"/>
        <v>403613.22</v>
      </c>
      <c r="E22" s="280">
        <f t="shared" si="3"/>
        <v>466821</v>
      </c>
      <c r="F22" s="280">
        <f t="shared" si="3"/>
        <v>464248.54</v>
      </c>
      <c r="G22" s="280">
        <f t="shared" si="3"/>
        <v>397079</v>
      </c>
      <c r="H22" s="280">
        <f t="shared" ref="H22" si="4">SUM(H15:H21)</f>
        <v>424427</v>
      </c>
      <c r="I22" s="281">
        <f t="shared" si="3"/>
        <v>366683</v>
      </c>
      <c r="J22" s="280">
        <f t="shared" si="3"/>
        <v>334402</v>
      </c>
      <c r="K22" s="280">
        <f t="shared" si="3"/>
        <v>306111</v>
      </c>
      <c r="L22" s="280">
        <f t="shared" si="3"/>
        <v>324116.3</v>
      </c>
      <c r="M22" s="280">
        <f t="shared" si="3"/>
        <v>367504.5</v>
      </c>
      <c r="N22" s="277">
        <f t="shared" si="3"/>
        <v>4637344.3600000003</v>
      </c>
      <c r="O22" s="56"/>
      <c r="P22" s="75"/>
      <c r="Q22" s="87"/>
      <c r="R22" s="81"/>
      <c r="S22" s="81"/>
      <c r="T22" s="81"/>
      <c r="U22" s="81"/>
      <c r="V22" s="81"/>
      <c r="W22" s="81"/>
      <c r="X22" s="81"/>
      <c r="Y22" s="81"/>
      <c r="Z22" s="81"/>
      <c r="AA22" s="81"/>
      <c r="AB22" s="81"/>
      <c r="AC22" s="81"/>
      <c r="AD22" s="1"/>
      <c r="AE22" s="75"/>
    </row>
    <row r="23" spans="1:31">
      <c r="A23" s="64"/>
      <c r="B23" s="91"/>
      <c r="C23" s="1"/>
      <c r="D23" s="91"/>
      <c r="E23" s="91"/>
      <c r="F23" s="91"/>
      <c r="G23" s="91"/>
      <c r="H23" s="91"/>
      <c r="P23" s="75"/>
      <c r="Q23" s="82"/>
      <c r="R23" s="79"/>
      <c r="S23" s="79"/>
      <c r="T23" s="79"/>
      <c r="U23" s="79"/>
      <c r="V23" s="79"/>
      <c r="W23" s="79"/>
      <c r="X23" s="79"/>
      <c r="Y23" s="79"/>
      <c r="Z23" s="79"/>
      <c r="AA23" s="79"/>
      <c r="AB23" s="84"/>
      <c r="AC23" s="84"/>
      <c r="AD23" s="1"/>
      <c r="AE23" s="75"/>
    </row>
    <row r="24" spans="1:31">
      <c r="B24" s="91"/>
      <c r="C24" s="91"/>
      <c r="E24" s="91"/>
      <c r="F24" s="91"/>
      <c r="G24" s="91"/>
      <c r="H24" s="91"/>
      <c r="L24" s="53"/>
      <c r="P24" s="75"/>
      <c r="Q24" s="82"/>
      <c r="R24" s="81"/>
      <c r="S24" s="79"/>
      <c r="T24" s="79"/>
      <c r="U24" s="79"/>
      <c r="V24" s="79"/>
      <c r="W24" s="79"/>
      <c r="X24" s="79"/>
      <c r="Y24" s="79"/>
      <c r="Z24" s="79"/>
      <c r="AA24" s="79"/>
      <c r="AB24" s="84"/>
      <c r="AC24" s="84"/>
      <c r="AD24" s="1"/>
      <c r="AE24" s="75"/>
    </row>
    <row r="25" spans="1:31">
      <c r="B25" s="91"/>
      <c r="C25" s="91"/>
      <c r="D25" s="91"/>
      <c r="E25" s="91"/>
      <c r="F25" s="91"/>
      <c r="G25" s="91"/>
      <c r="H25" s="91"/>
      <c r="L25" s="53"/>
      <c r="P25" s="75"/>
      <c r="Q25" s="82"/>
      <c r="R25" s="79"/>
      <c r="S25" s="79"/>
      <c r="T25" s="79"/>
      <c r="U25" s="79"/>
      <c r="V25" s="85"/>
      <c r="W25" s="79"/>
      <c r="X25" s="79"/>
      <c r="Y25" s="85"/>
      <c r="Z25" s="79"/>
      <c r="AA25" s="79"/>
      <c r="AB25" s="84"/>
      <c r="AC25" s="84"/>
      <c r="AD25" s="1"/>
      <c r="AE25" s="75"/>
    </row>
    <row r="26" spans="1:31">
      <c r="B26" s="91"/>
      <c r="C26" s="91"/>
      <c r="D26" s="91"/>
      <c r="E26" s="91"/>
      <c r="F26" s="91"/>
      <c r="G26" s="160" t="s">
        <v>374</v>
      </c>
      <c r="H26" s="91"/>
      <c r="L26" s="53"/>
      <c r="Q26" s="82"/>
      <c r="R26" s="79"/>
      <c r="S26" s="79"/>
      <c r="T26" s="79"/>
      <c r="U26" s="85"/>
      <c r="V26" s="85"/>
      <c r="W26" s="85"/>
      <c r="X26" s="79"/>
      <c r="Y26" s="79"/>
      <c r="Z26" s="79"/>
      <c r="AA26" s="79"/>
      <c r="AB26" s="84"/>
      <c r="AC26" s="84"/>
      <c r="AD26" s="1"/>
      <c r="AE26" s="75"/>
    </row>
    <row r="27" spans="1:31">
      <c r="B27" s="91"/>
      <c r="C27" s="91"/>
      <c r="D27" s="91"/>
      <c r="E27" s="91"/>
      <c r="F27" s="91"/>
      <c r="G27" s="91"/>
      <c r="H27" s="91"/>
      <c r="L27" s="53"/>
      <c r="Q27" s="82"/>
      <c r="R27" s="79"/>
      <c r="S27" s="79"/>
      <c r="T27" s="79"/>
      <c r="U27" s="79"/>
      <c r="V27" s="79"/>
      <c r="W27" s="86"/>
      <c r="X27" s="79"/>
      <c r="Y27" s="79"/>
      <c r="Z27" s="79"/>
      <c r="AA27" s="79"/>
      <c r="AB27" s="84"/>
      <c r="AC27" s="84"/>
      <c r="AD27" s="1"/>
      <c r="AE27" s="75"/>
    </row>
    <row r="28" spans="1:31">
      <c r="B28" s="91"/>
      <c r="C28" s="91"/>
      <c r="D28" s="91"/>
      <c r="E28" s="91"/>
      <c r="F28" s="91"/>
      <c r="G28" s="91"/>
      <c r="H28" s="91"/>
      <c r="L28" s="53"/>
      <c r="Q28" s="87"/>
      <c r="R28" s="81"/>
      <c r="S28" s="81"/>
      <c r="T28" s="81"/>
      <c r="U28" s="81"/>
      <c r="V28" s="81"/>
      <c r="W28" s="81"/>
      <c r="X28" s="81"/>
      <c r="Y28" s="81"/>
      <c r="Z28" s="81"/>
      <c r="AA28" s="81"/>
      <c r="AB28" s="81"/>
      <c r="AC28" s="81"/>
      <c r="AD28" s="1"/>
      <c r="AE28" s="75"/>
    </row>
    <row r="29" spans="1:31">
      <c r="B29" s="91"/>
      <c r="C29" s="91"/>
      <c r="D29" s="91"/>
      <c r="E29" s="91"/>
      <c r="F29" s="91"/>
      <c r="G29" s="91"/>
      <c r="H29" s="91"/>
      <c r="L29" s="53"/>
      <c r="Q29" s="1"/>
      <c r="R29" s="1"/>
      <c r="S29" s="1"/>
      <c r="T29" s="1"/>
      <c r="U29" s="1"/>
      <c r="V29" s="1"/>
      <c r="W29" s="1"/>
      <c r="X29" s="1"/>
      <c r="Y29" s="1"/>
      <c r="Z29" s="1"/>
      <c r="AA29" s="1"/>
      <c r="AB29" s="1"/>
      <c r="AC29" s="1"/>
      <c r="AD29" s="1"/>
      <c r="AE29" s="75"/>
    </row>
    <row r="30" spans="1:31">
      <c r="B30" s="91"/>
      <c r="C30" s="91"/>
      <c r="D30" s="91"/>
      <c r="E30" s="91"/>
      <c r="F30" s="91"/>
      <c r="G30" s="91"/>
      <c r="H30" s="91"/>
      <c r="L30" s="53"/>
      <c r="Q30" s="75"/>
      <c r="R30" s="75"/>
      <c r="S30" s="75"/>
      <c r="T30" s="75"/>
      <c r="U30" s="75"/>
      <c r="V30" s="75"/>
      <c r="W30" s="75"/>
      <c r="X30" s="75"/>
      <c r="Y30" s="75"/>
      <c r="Z30" s="75"/>
      <c r="AA30" s="75"/>
      <c r="AB30" s="75"/>
      <c r="AC30" s="75"/>
      <c r="AD30" s="75"/>
      <c r="AE30" s="75"/>
    </row>
    <row r="31" spans="1:31">
      <c r="B31" s="91"/>
      <c r="C31" s="91"/>
      <c r="D31" s="91"/>
      <c r="E31" s="91"/>
      <c r="F31" s="91"/>
      <c r="G31" s="91"/>
      <c r="H31" s="91"/>
      <c r="L31" s="53"/>
    </row>
    <row r="32" spans="1:31">
      <c r="B32" s="91"/>
      <c r="C32" s="91"/>
      <c r="D32" s="91"/>
      <c r="E32" s="91"/>
      <c r="F32" s="91"/>
      <c r="G32" s="91"/>
      <c r="H32" s="91"/>
      <c r="L32" s="53"/>
    </row>
    <row r="33" spans="2:12">
      <c r="B33" s="91"/>
      <c r="C33" s="91"/>
      <c r="D33" s="91"/>
      <c r="E33" s="91"/>
      <c r="F33" s="91"/>
      <c r="G33" s="91"/>
      <c r="H33" s="91"/>
      <c r="L33" s="53"/>
    </row>
    <row r="34" spans="2:12">
      <c r="B34" s="91"/>
      <c r="C34" s="91"/>
      <c r="D34" s="91"/>
      <c r="E34" s="91"/>
      <c r="F34" s="91"/>
      <c r="G34" s="91"/>
      <c r="H34" s="91"/>
      <c r="L34" s="53"/>
    </row>
    <row r="35" spans="2:12">
      <c r="B35" s="91"/>
      <c r="C35" s="91"/>
      <c r="D35" s="91"/>
      <c r="E35" s="91"/>
      <c r="F35" s="91"/>
      <c r="G35" s="91"/>
      <c r="H35" s="91"/>
      <c r="L35" s="53"/>
    </row>
    <row r="36" spans="2:12">
      <c r="B36" s="91"/>
      <c r="C36" s="91"/>
      <c r="D36" s="91"/>
      <c r="E36" s="91"/>
      <c r="F36" s="91"/>
      <c r="G36" s="91"/>
      <c r="H36" s="91"/>
      <c r="L36" s="53"/>
    </row>
    <row r="37" spans="2:12">
      <c r="B37" s="91"/>
      <c r="C37" s="91"/>
      <c r="D37" s="91"/>
      <c r="E37" s="91"/>
      <c r="F37" s="91"/>
      <c r="G37" s="91"/>
      <c r="H37" s="91"/>
      <c r="L37" s="53"/>
    </row>
    <row r="38" spans="2:12">
      <c r="B38" s="91"/>
      <c r="C38" s="91"/>
      <c r="D38" s="91"/>
      <c r="E38" s="91"/>
      <c r="F38" s="91"/>
      <c r="G38" s="91"/>
      <c r="H38" s="91"/>
      <c r="L38" s="53"/>
    </row>
    <row r="78" spans="1:17">
      <c r="A78" s="249"/>
      <c r="B78" s="249"/>
      <c r="C78" s="249"/>
      <c r="D78" s="249"/>
      <c r="E78" s="249"/>
      <c r="F78" s="249"/>
      <c r="G78" s="249"/>
      <c r="H78" s="249"/>
      <c r="I78" s="249"/>
      <c r="J78" s="249"/>
      <c r="K78" s="249"/>
      <c r="L78" s="250"/>
      <c r="M78" s="249"/>
      <c r="N78" s="249"/>
      <c r="O78" s="249"/>
      <c r="P78" s="249"/>
      <c r="Q78" s="249"/>
    </row>
  </sheetData>
  <mergeCells count="3">
    <mergeCell ref="A1:N1"/>
    <mergeCell ref="A2:N2"/>
    <mergeCell ref="A13:N13"/>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11:F11 B22:F22 G11:M11 G22:H22 I22:M22"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AG77"/>
  <sheetViews>
    <sheetView view="pageLayout" zoomScaleNormal="100" zoomScaleSheetLayoutView="80" workbookViewId="0">
      <selection activeCell="M19" sqref="M19"/>
    </sheetView>
  </sheetViews>
  <sheetFormatPr defaultColWidth="9.140625" defaultRowHeight="15"/>
  <cols>
    <col min="1" max="1" width="13.140625" style="53" customWidth="1"/>
    <col min="2" max="11" width="11.7109375" style="53" customWidth="1"/>
    <col min="12" max="12" width="11.7109375" style="54" customWidth="1"/>
    <col min="13" max="13" width="11.7109375" style="53" customWidth="1"/>
    <col min="14" max="14" width="13.42578125" style="53" customWidth="1"/>
    <col min="15" max="15" width="11" style="53" bestFit="1" customWidth="1"/>
    <col min="16" max="17" width="9.140625" style="53"/>
    <col min="18" max="19" width="16.85546875" style="53" bestFit="1" customWidth="1"/>
    <col min="20" max="16384" width="9.140625" style="53"/>
  </cols>
  <sheetData>
    <row r="1" spans="1:33" ht="25.5" customHeight="1">
      <c r="A1" s="458" t="s">
        <v>485</v>
      </c>
      <c r="B1" s="459"/>
      <c r="C1" s="459"/>
      <c r="D1" s="459"/>
      <c r="E1" s="459"/>
      <c r="F1" s="459"/>
      <c r="G1" s="459"/>
      <c r="H1" s="459"/>
      <c r="I1" s="459"/>
      <c r="J1" s="459"/>
      <c r="K1" s="459"/>
      <c r="L1" s="459"/>
      <c r="M1" s="459"/>
      <c r="N1" s="460"/>
      <c r="O1" s="91"/>
      <c r="P1" s="91"/>
      <c r="Q1" s="91"/>
      <c r="R1" s="91"/>
      <c r="S1" s="91"/>
      <c r="T1" s="1"/>
      <c r="U1" s="1"/>
      <c r="V1" s="1"/>
      <c r="W1" s="1"/>
      <c r="X1" s="1"/>
      <c r="Y1" s="1"/>
      <c r="Z1" s="1"/>
      <c r="AA1" s="1"/>
      <c r="AB1" s="1"/>
      <c r="AC1" s="1"/>
      <c r="AD1" s="1"/>
      <c r="AE1" s="75"/>
    </row>
    <row r="2" spans="1:33" ht="22.5" customHeight="1">
      <c r="A2" s="166"/>
      <c r="B2" s="113">
        <v>42377</v>
      </c>
      <c r="C2" s="113">
        <v>42408</v>
      </c>
      <c r="D2" s="113">
        <v>42437</v>
      </c>
      <c r="E2" s="113">
        <v>42468</v>
      </c>
      <c r="F2" s="113">
        <v>42498</v>
      </c>
      <c r="G2" s="113">
        <v>42529</v>
      </c>
      <c r="H2" s="113">
        <v>42559</v>
      </c>
      <c r="I2" s="113">
        <v>42590</v>
      </c>
      <c r="J2" s="113">
        <v>42621</v>
      </c>
      <c r="K2" s="113">
        <v>42651</v>
      </c>
      <c r="L2" s="113">
        <v>42682</v>
      </c>
      <c r="M2" s="113">
        <v>42712</v>
      </c>
      <c r="N2" s="177" t="s">
        <v>14</v>
      </c>
      <c r="O2" s="91"/>
      <c r="P2" s="91"/>
      <c r="Q2" s="91"/>
      <c r="R2" s="91"/>
      <c r="S2" s="91"/>
      <c r="T2" s="79"/>
      <c r="U2" s="79"/>
      <c r="V2" s="79"/>
      <c r="W2" s="79"/>
      <c r="X2" s="79"/>
      <c r="Y2" s="79"/>
      <c r="Z2" s="79"/>
      <c r="AA2" s="79"/>
      <c r="AB2" s="79"/>
      <c r="AC2" s="84"/>
      <c r="AD2" s="88"/>
      <c r="AE2" s="75"/>
      <c r="AF2" s="75"/>
      <c r="AG2" s="75"/>
    </row>
    <row r="3" spans="1:33" ht="20.25" customHeight="1">
      <c r="A3" s="187" t="s">
        <v>66</v>
      </c>
      <c r="B3" s="115">
        <v>683940.3490677597</v>
      </c>
      <c r="C3" s="94">
        <v>572652</v>
      </c>
      <c r="D3" s="94">
        <v>360422</v>
      </c>
      <c r="E3" s="94">
        <v>605982</v>
      </c>
      <c r="F3" s="94">
        <v>621133</v>
      </c>
      <c r="G3" s="299">
        <v>596019</v>
      </c>
      <c r="H3" s="299">
        <v>640175</v>
      </c>
      <c r="I3" s="299">
        <v>493086</v>
      </c>
      <c r="J3" s="94">
        <v>21378</v>
      </c>
      <c r="K3" s="94">
        <v>439991</v>
      </c>
      <c r="L3" s="94">
        <v>360723</v>
      </c>
      <c r="M3" s="94">
        <v>645637</v>
      </c>
      <c r="N3" s="275">
        <f>SUM(B3:M3)</f>
        <v>6041138.3490677597</v>
      </c>
      <c r="O3" s="91"/>
      <c r="P3" s="91"/>
      <c r="Q3" s="91"/>
      <c r="R3" s="91"/>
      <c r="S3" s="91"/>
      <c r="T3" s="79"/>
      <c r="U3" s="79"/>
      <c r="V3" s="79"/>
      <c r="W3" s="79"/>
      <c r="X3" s="79"/>
      <c r="Y3" s="79"/>
      <c r="Z3" s="79"/>
      <c r="AA3" s="79"/>
      <c r="AB3" s="84"/>
      <c r="AC3" s="84"/>
      <c r="AD3" s="88"/>
      <c r="AE3" s="75"/>
      <c r="AF3" s="75"/>
      <c r="AG3" s="75"/>
    </row>
    <row r="4" spans="1:33" ht="20.25" customHeight="1">
      <c r="A4" s="187" t="s">
        <v>75</v>
      </c>
      <c r="B4" s="115">
        <v>545801.20993276662</v>
      </c>
      <c r="C4" s="94">
        <v>458713</v>
      </c>
      <c r="D4" s="94">
        <v>520559</v>
      </c>
      <c r="E4" s="94">
        <v>485342</v>
      </c>
      <c r="F4" s="94">
        <v>487370</v>
      </c>
      <c r="G4" s="299">
        <v>349206</v>
      </c>
      <c r="H4" s="299">
        <v>356089</v>
      </c>
      <c r="I4" s="299">
        <v>305692</v>
      </c>
      <c r="J4" s="94">
        <v>511564</v>
      </c>
      <c r="K4" s="94">
        <v>443487</v>
      </c>
      <c r="L4" s="94">
        <v>495270</v>
      </c>
      <c r="M4" s="94">
        <v>523631</v>
      </c>
      <c r="N4" s="275">
        <f t="shared" ref="N4:N6" si="0">SUM(B4:M4)</f>
        <v>5482724.2099327669</v>
      </c>
      <c r="O4" s="328"/>
      <c r="P4" s="67"/>
      <c r="Q4" s="82"/>
      <c r="R4" s="90"/>
      <c r="S4" s="79"/>
      <c r="T4" s="79"/>
      <c r="U4" s="79"/>
      <c r="V4" s="79"/>
      <c r="W4" s="79"/>
      <c r="X4" s="79"/>
      <c r="Y4" s="79"/>
      <c r="Z4" s="79"/>
      <c r="AA4" s="79"/>
      <c r="AB4" s="84"/>
      <c r="AC4" s="84"/>
      <c r="AD4" s="88"/>
      <c r="AE4" s="75"/>
      <c r="AF4" s="75"/>
      <c r="AG4" s="75"/>
    </row>
    <row r="5" spans="1:33" ht="20.25" customHeight="1">
      <c r="A5" s="187" t="s">
        <v>78</v>
      </c>
      <c r="B5" s="115">
        <v>405677.61257888546</v>
      </c>
      <c r="C5" s="94">
        <v>364615</v>
      </c>
      <c r="D5" s="94">
        <v>498243</v>
      </c>
      <c r="E5" s="94">
        <v>266492</v>
      </c>
      <c r="F5" s="94">
        <v>364640</v>
      </c>
      <c r="G5" s="299">
        <v>374985</v>
      </c>
      <c r="H5" s="299">
        <v>373541</v>
      </c>
      <c r="I5" s="299">
        <v>85406</v>
      </c>
      <c r="J5" s="94">
        <v>432868</v>
      </c>
      <c r="K5" s="94">
        <v>366955</v>
      </c>
      <c r="L5" s="94">
        <v>334970</v>
      </c>
      <c r="M5" s="94">
        <v>304163</v>
      </c>
      <c r="N5" s="275">
        <f t="shared" si="0"/>
        <v>4172555.6125788856</v>
      </c>
      <c r="O5" s="328"/>
      <c r="P5" s="67"/>
      <c r="Q5" s="82"/>
      <c r="R5" s="90"/>
      <c r="S5" s="79"/>
      <c r="T5" s="79"/>
      <c r="U5" s="79"/>
      <c r="V5" s="79"/>
      <c r="W5" s="79"/>
      <c r="X5" s="79"/>
      <c r="Y5" s="79"/>
      <c r="Z5" s="79"/>
      <c r="AA5" s="79"/>
      <c r="AB5" s="84"/>
      <c r="AC5" s="84"/>
      <c r="AD5" s="88"/>
      <c r="AE5" s="75"/>
      <c r="AF5" s="75"/>
      <c r="AG5" s="75"/>
    </row>
    <row r="6" spans="1:33" ht="20.25" customHeight="1">
      <c r="A6" s="187" t="s">
        <v>83</v>
      </c>
      <c r="B6" s="115">
        <v>814401.43375575263</v>
      </c>
      <c r="C6" s="94">
        <v>648955</v>
      </c>
      <c r="D6" s="94">
        <v>738036</v>
      </c>
      <c r="E6" s="94">
        <v>580375</v>
      </c>
      <c r="F6" s="94">
        <v>785903</v>
      </c>
      <c r="G6" s="299">
        <v>685924</v>
      </c>
      <c r="H6" s="299">
        <v>731675</v>
      </c>
      <c r="I6" s="299">
        <v>574118</v>
      </c>
      <c r="J6" s="94">
        <v>878049</v>
      </c>
      <c r="K6" s="94">
        <v>838708</v>
      </c>
      <c r="L6" s="94">
        <v>640038</v>
      </c>
      <c r="M6" s="94">
        <v>795627</v>
      </c>
      <c r="N6" s="275">
        <f t="shared" si="0"/>
        <v>8711809.4337557517</v>
      </c>
      <c r="O6" s="75"/>
      <c r="P6" s="67"/>
      <c r="Q6" s="82"/>
      <c r="R6" s="90"/>
      <c r="S6" s="79"/>
      <c r="T6" s="79"/>
      <c r="U6" s="79"/>
      <c r="V6" s="79"/>
      <c r="W6" s="79"/>
      <c r="X6" s="79"/>
      <c r="Y6" s="79"/>
      <c r="Z6" s="79"/>
      <c r="AA6" s="79"/>
      <c r="AB6" s="84"/>
      <c r="AC6" s="84"/>
      <c r="AD6" s="88"/>
      <c r="AE6" s="75"/>
      <c r="AF6" s="75"/>
      <c r="AG6" s="75"/>
    </row>
    <row r="7" spans="1:33" ht="18.75" customHeight="1" thickBot="1">
      <c r="A7" s="188" t="s">
        <v>14</v>
      </c>
      <c r="B7" s="199">
        <f t="shared" ref="B7:N7" si="1">SUM(B3:B6)</f>
        <v>2449820.6053351643</v>
      </c>
      <c r="C7" s="199">
        <f t="shared" si="1"/>
        <v>2044935</v>
      </c>
      <c r="D7" s="199">
        <f t="shared" si="1"/>
        <v>2117260</v>
      </c>
      <c r="E7" s="199">
        <f t="shared" si="1"/>
        <v>1938191</v>
      </c>
      <c r="F7" s="199">
        <f t="shared" si="1"/>
        <v>2259046</v>
      </c>
      <c r="G7" s="199">
        <f t="shared" si="1"/>
        <v>2006134</v>
      </c>
      <c r="H7" s="199">
        <f t="shared" si="1"/>
        <v>2101480</v>
      </c>
      <c r="I7" s="199">
        <f t="shared" si="1"/>
        <v>1458302</v>
      </c>
      <c r="J7" s="199">
        <f t="shared" si="1"/>
        <v>1843859</v>
      </c>
      <c r="K7" s="199">
        <f t="shared" si="1"/>
        <v>2089141</v>
      </c>
      <c r="L7" s="199">
        <f t="shared" si="1"/>
        <v>1831001</v>
      </c>
      <c r="M7" s="199">
        <f t="shared" si="1"/>
        <v>2269058</v>
      </c>
      <c r="N7" s="276">
        <f t="shared" si="1"/>
        <v>24408227.605335161</v>
      </c>
      <c r="O7" s="75"/>
      <c r="P7" s="75"/>
      <c r="Q7" s="82"/>
      <c r="R7" s="79"/>
      <c r="S7" s="79"/>
      <c r="T7" s="79"/>
      <c r="U7" s="85"/>
      <c r="V7" s="85"/>
      <c r="W7" s="85"/>
      <c r="X7" s="79"/>
      <c r="Y7" s="79"/>
      <c r="Z7" s="79"/>
      <c r="AA7" s="79"/>
      <c r="AB7" s="84"/>
      <c r="AC7" s="84"/>
      <c r="AD7" s="88"/>
      <c r="AE7" s="75"/>
      <c r="AF7" s="75"/>
      <c r="AG7" s="75"/>
    </row>
    <row r="8" spans="1:33" ht="22.5" customHeight="1">
      <c r="B8" s="91"/>
      <c r="C8" s="91"/>
      <c r="D8" s="91"/>
      <c r="E8" s="91"/>
      <c r="F8" s="91"/>
      <c r="G8" s="91"/>
      <c r="H8" s="91"/>
      <c r="L8" s="53"/>
      <c r="O8" s="329"/>
      <c r="P8" s="67"/>
      <c r="Q8" s="87"/>
      <c r="R8" s="81"/>
      <c r="S8" s="81"/>
      <c r="T8" s="81"/>
      <c r="U8" s="81"/>
      <c r="V8" s="81"/>
      <c r="W8" s="81"/>
      <c r="X8" s="81"/>
      <c r="Y8" s="81"/>
      <c r="Z8" s="81"/>
      <c r="AA8" s="81"/>
      <c r="AB8" s="81"/>
      <c r="AC8" s="81"/>
      <c r="AD8" s="81"/>
      <c r="AE8" s="75"/>
      <c r="AF8" s="75"/>
      <c r="AG8" s="75"/>
    </row>
    <row r="9" spans="1:33" ht="25.5" customHeight="1" thickBot="1">
      <c r="A9" s="302"/>
      <c r="B9" s="303"/>
      <c r="C9" s="303"/>
      <c r="D9" s="303"/>
      <c r="E9" s="303"/>
      <c r="F9" s="303"/>
      <c r="G9" s="303"/>
      <c r="H9" s="303"/>
      <c r="I9" s="303"/>
      <c r="J9" s="303"/>
      <c r="K9" s="303"/>
      <c r="L9" s="303"/>
      <c r="M9" s="303"/>
      <c r="N9" s="302"/>
      <c r="O9" s="329"/>
      <c r="P9" s="67"/>
      <c r="Q9" s="87"/>
      <c r="R9" s="1"/>
      <c r="S9" s="80"/>
      <c r="T9" s="1"/>
      <c r="U9" s="1"/>
      <c r="V9" s="1"/>
      <c r="W9" s="1"/>
      <c r="X9" s="1"/>
      <c r="Y9" s="1"/>
      <c r="Z9" s="1"/>
      <c r="AA9" s="1"/>
      <c r="AB9" s="1"/>
      <c r="AC9" s="1"/>
      <c r="AD9" s="1"/>
      <c r="AE9" s="75"/>
    </row>
    <row r="10" spans="1:33" ht="22.5" customHeight="1">
      <c r="A10" s="458" t="s">
        <v>523</v>
      </c>
      <c r="B10" s="459"/>
      <c r="C10" s="459"/>
      <c r="D10" s="459"/>
      <c r="E10" s="459"/>
      <c r="F10" s="459"/>
      <c r="G10" s="459"/>
      <c r="H10" s="459"/>
      <c r="I10" s="459"/>
      <c r="J10" s="459"/>
      <c r="K10" s="459"/>
      <c r="L10" s="459"/>
      <c r="M10" s="459"/>
      <c r="N10" s="460"/>
      <c r="O10" s="91"/>
      <c r="P10" s="67"/>
      <c r="Q10" s="87"/>
      <c r="R10" s="1"/>
      <c r="S10" s="80"/>
      <c r="T10" s="1"/>
      <c r="U10" s="1"/>
      <c r="V10" s="1"/>
      <c r="W10" s="1"/>
      <c r="X10" s="1"/>
      <c r="Y10" s="1"/>
      <c r="Z10" s="1"/>
      <c r="AA10" s="1"/>
      <c r="AB10" s="1"/>
      <c r="AC10" s="1"/>
      <c r="AD10" s="1"/>
      <c r="AE10" s="75"/>
    </row>
    <row r="11" spans="1:33" ht="22.5" customHeight="1">
      <c r="A11" s="166"/>
      <c r="B11" s="113">
        <v>42377</v>
      </c>
      <c r="C11" s="113">
        <v>42408</v>
      </c>
      <c r="D11" s="113">
        <v>42437</v>
      </c>
      <c r="E11" s="113">
        <v>42468</v>
      </c>
      <c r="F11" s="113">
        <v>42498</v>
      </c>
      <c r="G11" s="113">
        <v>42529</v>
      </c>
      <c r="H11" s="113">
        <v>42559</v>
      </c>
      <c r="I11" s="113">
        <v>42590</v>
      </c>
      <c r="J11" s="113">
        <v>42621</v>
      </c>
      <c r="K11" s="113">
        <v>42651</v>
      </c>
      <c r="L11" s="113">
        <v>42682</v>
      </c>
      <c r="M11" s="113">
        <v>42712</v>
      </c>
      <c r="N11" s="177" t="s">
        <v>14</v>
      </c>
      <c r="O11" s="329"/>
      <c r="P11" s="67"/>
      <c r="Q11" s="87"/>
      <c r="R11" s="79"/>
      <c r="S11" s="79"/>
      <c r="T11" s="79"/>
      <c r="U11" s="79"/>
      <c r="V11" s="79"/>
      <c r="W11" s="79"/>
      <c r="X11" s="79"/>
      <c r="Y11" s="79"/>
      <c r="Z11" s="79"/>
      <c r="AA11" s="79"/>
      <c r="AB11" s="79"/>
      <c r="AC11" s="84"/>
      <c r="AD11" s="88"/>
      <c r="AE11" s="75"/>
      <c r="AF11" s="75"/>
      <c r="AG11" s="75"/>
    </row>
    <row r="12" spans="1:33" ht="20.25" customHeight="1">
      <c r="A12" s="187" t="s">
        <v>66</v>
      </c>
      <c r="B12" s="115">
        <v>15384683.148</v>
      </c>
      <c r="C12" s="94">
        <v>12880947.762</v>
      </c>
      <c r="D12" s="94">
        <v>8388065.1638000002</v>
      </c>
      <c r="E12" s="94">
        <v>13699677.466799999</v>
      </c>
      <c r="F12" s="94">
        <v>14007667.1894</v>
      </c>
      <c r="G12" s="299">
        <v>13465440.0537</v>
      </c>
      <c r="H12" s="94">
        <v>14440747.5625</v>
      </c>
      <c r="I12" s="94">
        <v>11115391.16</v>
      </c>
      <c r="J12" s="94">
        <v>450115.9278</v>
      </c>
      <c r="K12" s="94">
        <v>9983264</v>
      </c>
      <c r="L12" s="94">
        <v>8134953</v>
      </c>
      <c r="M12" s="94">
        <v>14588813.652000001</v>
      </c>
      <c r="N12" s="275">
        <f>SUM(B12:M12)</f>
        <v>136539766.086</v>
      </c>
      <c r="O12" s="75"/>
      <c r="P12" s="67"/>
      <c r="Q12" s="82"/>
      <c r="R12" s="90"/>
      <c r="S12" s="79"/>
      <c r="T12" s="79"/>
      <c r="U12" s="79"/>
      <c r="V12" s="79"/>
      <c r="W12" s="79"/>
      <c r="X12" s="79"/>
      <c r="Y12" s="79"/>
      <c r="Z12" s="79"/>
      <c r="AA12" s="79"/>
      <c r="AB12" s="84"/>
      <c r="AC12" s="84"/>
      <c r="AD12" s="88"/>
      <c r="AE12" s="75"/>
      <c r="AF12" s="75"/>
      <c r="AG12" s="75"/>
    </row>
    <row r="13" spans="1:33" ht="20.25" customHeight="1">
      <c r="A13" s="187" t="s">
        <v>75</v>
      </c>
      <c r="B13" s="115">
        <v>12152641.3257</v>
      </c>
      <c r="C13" s="94">
        <v>10202511.060799999</v>
      </c>
      <c r="D13" s="94">
        <v>11976032.4099</v>
      </c>
      <c r="E13" s="94">
        <v>10838706.078199999</v>
      </c>
      <c r="F13" s="94">
        <v>10825121.281000001</v>
      </c>
      <c r="G13" s="299">
        <v>7741931.9406000003</v>
      </c>
      <c r="H13" s="94">
        <v>7863477.7780999998</v>
      </c>
      <c r="I13" s="94">
        <v>6799843</v>
      </c>
      <c r="J13" s="94">
        <v>11409872.2996</v>
      </c>
      <c r="K13" s="94">
        <v>9857075</v>
      </c>
      <c r="L13" s="94">
        <v>10989447</v>
      </c>
      <c r="M13" s="94">
        <v>11650685.023800001</v>
      </c>
      <c r="N13" s="275">
        <f t="shared" ref="N13:N15" si="2">SUM(B13:M13)</f>
        <v>122307344.19770001</v>
      </c>
      <c r="P13" s="67"/>
      <c r="Q13" s="82"/>
      <c r="R13" s="90"/>
      <c r="S13" s="79"/>
      <c r="T13" s="79"/>
      <c r="U13" s="79"/>
      <c r="V13" s="79"/>
      <c r="W13" s="79"/>
      <c r="X13" s="79"/>
      <c r="Y13" s="79"/>
      <c r="Z13" s="79"/>
      <c r="AA13" s="79"/>
      <c r="AB13" s="84"/>
      <c r="AC13" s="84"/>
      <c r="AD13" s="88"/>
      <c r="AE13" s="75"/>
      <c r="AF13" s="75"/>
      <c r="AG13" s="75"/>
    </row>
    <row r="14" spans="1:33" ht="20.25" customHeight="1">
      <c r="A14" s="187" t="s">
        <v>78</v>
      </c>
      <c r="B14" s="115">
        <v>9102440.6928000003</v>
      </c>
      <c r="C14" s="94">
        <v>8187867.3629999999</v>
      </c>
      <c r="D14" s="94">
        <v>11604228.9429</v>
      </c>
      <c r="E14" s="94">
        <v>5884463.1503999997</v>
      </c>
      <c r="F14" s="94">
        <v>8164654.2399999993</v>
      </c>
      <c r="G14" s="299">
        <v>8376527.4254999999</v>
      </c>
      <c r="H14" s="94">
        <v>8352937.0714999996</v>
      </c>
      <c r="I14" s="94">
        <v>1937947.5460000001</v>
      </c>
      <c r="J14" s="94">
        <v>9731608.5155999996</v>
      </c>
      <c r="K14" s="94">
        <v>8242873</v>
      </c>
      <c r="L14" s="94">
        <v>7559703</v>
      </c>
      <c r="M14" s="94">
        <v>6841994.6035000002</v>
      </c>
      <c r="N14" s="275">
        <f t="shared" si="2"/>
        <v>93987245.551199988</v>
      </c>
      <c r="P14" s="67"/>
      <c r="Q14" s="82"/>
      <c r="R14" s="90"/>
      <c r="S14" s="79"/>
      <c r="T14" s="79"/>
      <c r="U14" s="79"/>
      <c r="V14" s="79"/>
      <c r="W14" s="79"/>
      <c r="X14" s="79"/>
      <c r="Y14" s="79"/>
      <c r="Z14" s="79"/>
      <c r="AA14" s="79"/>
      <c r="AB14" s="84"/>
      <c r="AC14" s="84"/>
      <c r="AD14" s="88"/>
      <c r="AE14" s="75"/>
      <c r="AF14" s="75"/>
      <c r="AG14" s="75"/>
    </row>
    <row r="15" spans="1:33" ht="20.25" customHeight="1">
      <c r="A15" s="187" t="s">
        <v>83</v>
      </c>
      <c r="B15" s="115">
        <v>18244781.282699998</v>
      </c>
      <c r="C15" s="94">
        <v>14542108.1175</v>
      </c>
      <c r="D15" s="94">
        <v>17161551.107999999</v>
      </c>
      <c r="E15" s="94">
        <v>12993087.275</v>
      </c>
      <c r="F15" s="94">
        <v>17631419.443799999</v>
      </c>
      <c r="G15" s="299">
        <v>15394946.848399999</v>
      </c>
      <c r="H15" s="94">
        <v>16438322.7225</v>
      </c>
      <c r="I15" s="94">
        <v>12861850.73</v>
      </c>
      <c r="J15" s="94">
        <v>19732658.591699999</v>
      </c>
      <c r="K15" s="94">
        <v>18794272</v>
      </c>
      <c r="L15" s="94">
        <v>14406359</v>
      </c>
      <c r="M15" s="94">
        <v>17868350.2914</v>
      </c>
      <c r="N15" s="275">
        <f t="shared" si="2"/>
        <v>196069707.41100001</v>
      </c>
      <c r="P15" s="67"/>
      <c r="Q15" s="82"/>
      <c r="R15" s="90"/>
      <c r="S15" s="79"/>
      <c r="T15" s="79"/>
      <c r="U15" s="79"/>
      <c r="V15" s="79"/>
      <c r="W15" s="79"/>
      <c r="X15" s="79"/>
      <c r="Y15" s="79"/>
      <c r="Z15" s="79"/>
      <c r="AA15" s="79"/>
      <c r="AB15" s="84"/>
      <c r="AC15" s="84"/>
      <c r="AD15" s="88"/>
      <c r="AE15" s="75"/>
      <c r="AF15" s="75"/>
      <c r="AG15" s="75"/>
    </row>
    <row r="16" spans="1:33" ht="17.25" customHeight="1" thickBot="1">
      <c r="A16" s="188" t="s">
        <v>14</v>
      </c>
      <c r="B16" s="199">
        <f t="shared" ref="B16:M16" si="3">SUM(B12:B15)</f>
        <v>54884546.449200004</v>
      </c>
      <c r="C16" s="199">
        <f t="shared" si="3"/>
        <v>45813434.303300001</v>
      </c>
      <c r="D16" s="199">
        <f t="shared" si="3"/>
        <v>49129877.624599993</v>
      </c>
      <c r="E16" s="199">
        <f t="shared" si="3"/>
        <v>43415933.970399998</v>
      </c>
      <c r="F16" s="199">
        <f t="shared" si="3"/>
        <v>50628862.154200003</v>
      </c>
      <c r="G16" s="199">
        <f t="shared" si="3"/>
        <v>44978846.268199995</v>
      </c>
      <c r="H16" s="199">
        <f t="shared" si="3"/>
        <v>47095485.134599999</v>
      </c>
      <c r="I16" s="199">
        <f t="shared" si="3"/>
        <v>32715032.436000001</v>
      </c>
      <c r="J16" s="199">
        <f t="shared" si="3"/>
        <v>41324255.334700003</v>
      </c>
      <c r="K16" s="199">
        <f t="shared" si="3"/>
        <v>46877484</v>
      </c>
      <c r="L16" s="199">
        <f t="shared" si="3"/>
        <v>41090462</v>
      </c>
      <c r="M16" s="199">
        <f t="shared" si="3"/>
        <v>50949843.570700005</v>
      </c>
      <c r="N16" s="276">
        <f t="shared" ref="N16" si="4">SUM(N12:N15)</f>
        <v>548904063.24589992</v>
      </c>
      <c r="P16" s="75"/>
      <c r="Q16" s="82"/>
      <c r="R16" s="79"/>
      <c r="S16" s="79"/>
      <c r="T16" s="79"/>
      <c r="U16" s="85"/>
      <c r="V16" s="85"/>
      <c r="W16" s="85"/>
      <c r="X16" s="79"/>
      <c r="Y16" s="79"/>
      <c r="Z16" s="79"/>
      <c r="AA16" s="79"/>
      <c r="AB16" s="84"/>
      <c r="AC16" s="84"/>
      <c r="AD16" s="88"/>
      <c r="AE16" s="75"/>
      <c r="AF16" s="75"/>
      <c r="AG16" s="75"/>
    </row>
    <row r="17" spans="1:33" ht="22.5" customHeight="1">
      <c r="A17" s="330" t="s">
        <v>521</v>
      </c>
      <c r="B17" s="331" t="s">
        <v>524</v>
      </c>
      <c r="C17" s="332"/>
      <c r="D17" s="331"/>
      <c r="E17" s="331"/>
      <c r="F17" s="331"/>
      <c r="G17" s="303"/>
      <c r="H17" s="303"/>
      <c r="I17" s="303"/>
      <c r="J17" s="303"/>
      <c r="K17" s="303"/>
      <c r="L17" s="303"/>
      <c r="M17" s="303"/>
      <c r="N17" s="318"/>
      <c r="O17" s="63"/>
      <c r="P17" s="89"/>
      <c r="Q17" s="87"/>
      <c r="R17" s="81"/>
      <c r="S17" s="81"/>
      <c r="T17" s="81"/>
      <c r="U17" s="81"/>
      <c r="V17" s="81"/>
      <c r="W17" s="81"/>
      <c r="X17" s="81"/>
      <c r="Y17" s="81"/>
      <c r="Z17" s="81"/>
      <c r="AA17" s="81"/>
      <c r="AB17" s="81"/>
      <c r="AC17" s="81"/>
      <c r="AD17" s="81"/>
      <c r="AE17" s="75"/>
      <c r="AF17" s="75"/>
      <c r="AG17" s="75"/>
    </row>
    <row r="18" spans="1:33" ht="22.5" customHeight="1">
      <c r="A18" s="330"/>
      <c r="B18" s="331"/>
      <c r="C18" s="332"/>
      <c r="D18" s="331"/>
      <c r="E18" s="331"/>
      <c r="F18" s="331"/>
      <c r="G18" s="91"/>
      <c r="H18" s="91"/>
      <c r="M18" s="120"/>
      <c r="N18" s="302"/>
      <c r="O18" s="56"/>
      <c r="P18" s="89"/>
      <c r="Q18" s="82"/>
      <c r="R18" s="83"/>
      <c r="S18" s="83"/>
      <c r="T18" s="83"/>
      <c r="U18" s="83"/>
      <c r="V18" s="83"/>
      <c r="W18" s="83"/>
      <c r="X18" s="83"/>
      <c r="Y18" s="83"/>
      <c r="Z18" s="83"/>
      <c r="AA18" s="83"/>
      <c r="AB18" s="83"/>
      <c r="AC18" s="83"/>
      <c r="AD18" s="1"/>
      <c r="AE18" s="75"/>
    </row>
    <row r="19" spans="1:33" ht="20.25" customHeight="1">
      <c r="A19" s="304"/>
      <c r="B19" s="305"/>
      <c r="C19" s="305"/>
      <c r="D19" s="305"/>
      <c r="E19" s="305"/>
      <c r="F19" s="305"/>
      <c r="G19" s="307"/>
      <c r="H19" s="305"/>
      <c r="I19" s="305"/>
      <c r="J19" s="305"/>
      <c r="K19" s="305"/>
      <c r="L19" s="308"/>
      <c r="M19" s="309"/>
      <c r="N19" s="306"/>
      <c r="O19" s="57"/>
      <c r="P19" s="89"/>
      <c r="Q19" s="82"/>
      <c r="R19" s="79"/>
      <c r="S19" s="79"/>
      <c r="T19" s="79"/>
      <c r="U19" s="79"/>
      <c r="V19" s="79"/>
      <c r="W19" s="79"/>
      <c r="X19" s="79"/>
      <c r="Y19" s="79"/>
      <c r="Z19" s="79"/>
      <c r="AA19" s="79"/>
      <c r="AB19" s="79"/>
      <c r="AC19" s="84"/>
      <c r="AD19" s="1"/>
      <c r="AE19" s="75"/>
    </row>
    <row r="20" spans="1:33" ht="20.25" customHeight="1">
      <c r="A20" s="304"/>
      <c r="B20" s="305"/>
      <c r="C20" s="305"/>
      <c r="D20" s="305"/>
      <c r="E20" s="305"/>
      <c r="F20" s="305"/>
      <c r="G20" s="307"/>
      <c r="H20" s="305"/>
      <c r="I20" s="305"/>
      <c r="J20" s="305"/>
      <c r="K20" s="305"/>
      <c r="L20" s="308"/>
      <c r="M20" s="309"/>
      <c r="N20" s="306"/>
      <c r="O20" s="57"/>
      <c r="P20" s="89"/>
      <c r="Q20" s="82"/>
      <c r="R20" s="79"/>
      <c r="S20" s="79"/>
      <c r="T20" s="79"/>
      <c r="U20" s="79"/>
      <c r="V20" s="79"/>
      <c r="W20" s="79"/>
      <c r="X20" s="79"/>
      <c r="Y20" s="79"/>
      <c r="Z20" s="79"/>
      <c r="AA20" s="79"/>
      <c r="AB20" s="79"/>
      <c r="AC20" s="84"/>
      <c r="AD20" s="1"/>
      <c r="AE20" s="75"/>
    </row>
    <row r="21" spans="1:33" ht="20.25" customHeight="1">
      <c r="A21" s="304"/>
      <c r="B21" s="305"/>
      <c r="C21" s="305"/>
      <c r="D21" s="305"/>
      <c r="E21" s="305"/>
      <c r="F21" s="305"/>
      <c r="G21" s="307"/>
      <c r="H21" s="305"/>
      <c r="I21" s="305"/>
      <c r="J21" s="305"/>
      <c r="K21" s="305"/>
      <c r="L21" s="308"/>
      <c r="M21" s="309"/>
      <c r="N21" s="306"/>
      <c r="O21" s="57"/>
      <c r="P21" s="89"/>
      <c r="Q21" s="82"/>
      <c r="R21" s="79"/>
      <c r="S21" s="79"/>
      <c r="T21" s="79"/>
      <c r="U21" s="79"/>
      <c r="V21" s="79"/>
      <c r="W21" s="79"/>
      <c r="X21" s="79"/>
      <c r="Y21" s="79"/>
      <c r="Z21" s="79"/>
      <c r="AA21" s="79"/>
      <c r="AB21" s="79"/>
      <c r="AC21" s="84"/>
      <c r="AD21" s="1"/>
      <c r="AE21" s="75"/>
    </row>
    <row r="22" spans="1:33" ht="20.25" customHeight="1">
      <c r="A22" s="304"/>
      <c r="B22" s="305"/>
      <c r="C22" s="305"/>
      <c r="D22" s="305"/>
      <c r="E22" s="305"/>
      <c r="F22" s="305"/>
      <c r="G22" s="307"/>
      <c r="H22" s="305"/>
      <c r="I22" s="305"/>
      <c r="J22" s="305"/>
      <c r="K22" s="305"/>
      <c r="L22" s="308"/>
      <c r="M22" s="309"/>
      <c r="N22" s="306"/>
      <c r="O22" s="57"/>
      <c r="P22" s="89"/>
      <c r="Q22" s="82"/>
      <c r="R22" s="79"/>
      <c r="S22" s="79"/>
      <c r="T22" s="79"/>
      <c r="U22" s="79"/>
      <c r="V22" s="79"/>
      <c r="W22" s="79"/>
      <c r="X22" s="79"/>
      <c r="Y22" s="79"/>
      <c r="Z22" s="79"/>
      <c r="AA22" s="79"/>
      <c r="AB22" s="79"/>
      <c r="AC22" s="84"/>
      <c r="AD22" s="1"/>
      <c r="AE22" s="75"/>
    </row>
    <row r="23" spans="1:33" ht="20.25" customHeight="1">
      <c r="A23" s="304"/>
      <c r="B23" s="306"/>
      <c r="C23" s="306"/>
      <c r="D23" s="306"/>
      <c r="E23" s="310"/>
      <c r="F23" s="310"/>
      <c r="G23" s="310"/>
      <c r="H23" s="310"/>
      <c r="I23" s="311"/>
      <c r="J23" s="310"/>
      <c r="K23" s="310"/>
      <c r="L23" s="310"/>
      <c r="M23" s="310"/>
      <c r="N23" s="312"/>
      <c r="O23" s="56"/>
      <c r="P23" s="75"/>
      <c r="Q23" s="87"/>
      <c r="R23" s="81"/>
      <c r="S23" s="81"/>
      <c r="T23" s="81"/>
      <c r="U23" s="81"/>
      <c r="V23" s="81"/>
      <c r="W23" s="81"/>
      <c r="X23" s="81"/>
      <c r="Y23" s="81"/>
      <c r="Z23" s="81"/>
      <c r="AA23" s="81"/>
      <c r="AB23" s="81"/>
      <c r="AC23" s="81"/>
      <c r="AD23" s="1"/>
      <c r="AE23" s="75"/>
    </row>
    <row r="24" spans="1:33">
      <c r="A24" s="313"/>
      <c r="B24" s="222"/>
      <c r="C24" s="222"/>
      <c r="D24" s="222"/>
      <c r="E24" s="222"/>
      <c r="F24" s="222"/>
      <c r="G24" s="222"/>
      <c r="H24" s="222"/>
      <c r="I24" s="227"/>
      <c r="J24" s="227"/>
      <c r="K24" s="227"/>
      <c r="L24" s="314"/>
      <c r="M24" s="227"/>
      <c r="N24" s="227"/>
      <c r="P24" s="75"/>
      <c r="Q24" s="82"/>
      <c r="R24" s="79"/>
      <c r="S24" s="79"/>
      <c r="T24" s="79"/>
      <c r="U24" s="79"/>
      <c r="V24" s="79"/>
      <c r="W24" s="79"/>
      <c r="X24" s="79"/>
      <c r="Y24" s="79"/>
      <c r="Z24" s="79"/>
      <c r="AA24" s="79"/>
      <c r="AB24" s="84"/>
      <c r="AC24" s="84"/>
      <c r="AD24" s="1"/>
      <c r="AE24" s="75"/>
    </row>
    <row r="25" spans="1:33">
      <c r="A25" s="313"/>
      <c r="B25" s="222"/>
      <c r="C25" s="222"/>
      <c r="D25" s="222"/>
      <c r="E25" s="222"/>
      <c r="F25" s="222"/>
      <c r="G25" s="222"/>
      <c r="H25" s="222"/>
      <c r="I25" s="227"/>
      <c r="J25" s="227"/>
      <c r="K25" s="227"/>
      <c r="L25" s="227"/>
      <c r="M25" s="227"/>
      <c r="N25" s="227"/>
      <c r="Q25" s="82"/>
      <c r="R25" s="79"/>
      <c r="S25" s="79"/>
      <c r="T25" s="79"/>
      <c r="U25" s="85"/>
      <c r="V25" s="85"/>
      <c r="W25" s="85"/>
      <c r="X25" s="79"/>
      <c r="Y25" s="79"/>
      <c r="Z25" s="79"/>
      <c r="AA25" s="79"/>
      <c r="AB25" s="84"/>
      <c r="AC25" s="84"/>
      <c r="AD25" s="1"/>
      <c r="AE25" s="75"/>
    </row>
    <row r="26" spans="1:33">
      <c r="B26" s="91"/>
      <c r="C26" s="91"/>
      <c r="D26" s="91"/>
      <c r="E26" s="91"/>
      <c r="F26" s="91"/>
      <c r="G26" s="91"/>
      <c r="H26" s="91"/>
      <c r="L26" s="53"/>
      <c r="Q26" s="82"/>
      <c r="R26" s="79"/>
      <c r="S26" s="79"/>
      <c r="T26" s="79"/>
      <c r="U26" s="79"/>
      <c r="V26" s="79"/>
      <c r="W26" s="86"/>
      <c r="X26" s="79"/>
      <c r="Y26" s="79"/>
      <c r="Z26" s="79"/>
      <c r="AA26" s="79"/>
      <c r="AB26" s="84"/>
      <c r="AC26" s="84"/>
      <c r="AD26" s="1"/>
      <c r="AE26" s="75"/>
    </row>
    <row r="27" spans="1:33">
      <c r="B27" s="91"/>
      <c r="C27" s="91"/>
      <c r="D27" s="91"/>
      <c r="E27" s="91"/>
      <c r="F27" s="91"/>
      <c r="G27" s="91"/>
      <c r="H27" s="91"/>
      <c r="L27" s="53"/>
      <c r="Q27" s="87"/>
      <c r="R27" s="81"/>
      <c r="S27" s="81"/>
      <c r="T27" s="81"/>
      <c r="U27" s="81"/>
      <c r="V27" s="81"/>
      <c r="W27" s="81"/>
      <c r="X27" s="81"/>
      <c r="Y27" s="81"/>
      <c r="Z27" s="81"/>
      <c r="AA27" s="81"/>
      <c r="AB27" s="81"/>
      <c r="AC27" s="81"/>
      <c r="AD27" s="1"/>
      <c r="AE27" s="75"/>
    </row>
    <row r="28" spans="1:33">
      <c r="B28" s="91"/>
      <c r="C28" s="91"/>
      <c r="D28" s="91"/>
      <c r="E28" s="91"/>
      <c r="F28" s="91"/>
      <c r="G28" s="91"/>
      <c r="H28" s="91"/>
      <c r="L28" s="53"/>
      <c r="Q28" s="1"/>
      <c r="R28" s="1"/>
      <c r="S28" s="1"/>
      <c r="T28" s="1"/>
      <c r="U28" s="1"/>
      <c r="V28" s="1"/>
      <c r="W28" s="1"/>
      <c r="X28" s="1"/>
      <c r="Y28" s="1"/>
      <c r="Z28" s="1"/>
      <c r="AA28" s="1"/>
      <c r="AB28" s="1"/>
      <c r="AC28" s="1"/>
      <c r="AD28" s="1"/>
      <c r="AE28" s="75"/>
    </row>
    <row r="29" spans="1:33">
      <c r="B29" s="91"/>
      <c r="C29" s="91"/>
      <c r="D29" s="91"/>
      <c r="E29" s="91"/>
      <c r="F29" s="91"/>
      <c r="G29" s="91"/>
      <c r="H29" s="91"/>
      <c r="L29" s="53"/>
      <c r="Q29" s="75"/>
      <c r="R29" s="75"/>
      <c r="S29" s="75"/>
      <c r="T29" s="75"/>
      <c r="U29" s="75"/>
      <c r="V29" s="75"/>
      <c r="W29" s="75"/>
      <c r="X29" s="75"/>
      <c r="Y29" s="75"/>
      <c r="Z29" s="75"/>
      <c r="AA29" s="75"/>
      <c r="AB29" s="75"/>
      <c r="AC29" s="75"/>
      <c r="AD29" s="75"/>
      <c r="AE29" s="75"/>
    </row>
    <row r="30" spans="1:33">
      <c r="B30" s="91"/>
      <c r="C30" s="91"/>
      <c r="D30" s="91"/>
      <c r="E30" s="91"/>
      <c r="F30" s="91"/>
      <c r="G30" s="91"/>
      <c r="H30" s="91"/>
      <c r="L30" s="53"/>
    </row>
    <row r="31" spans="1:33">
      <c r="B31" s="91"/>
      <c r="C31" s="91"/>
      <c r="D31" s="91"/>
      <c r="E31" s="91"/>
      <c r="F31" s="91"/>
      <c r="G31" s="91"/>
      <c r="H31" s="91"/>
      <c r="L31" s="53"/>
    </row>
    <row r="32" spans="1:33">
      <c r="B32" s="91"/>
      <c r="C32" s="91"/>
      <c r="D32" s="91"/>
      <c r="E32" s="91"/>
      <c r="F32" s="91"/>
      <c r="G32" s="91"/>
      <c r="H32" s="91"/>
      <c r="L32" s="53"/>
    </row>
    <row r="33" spans="2:12">
      <c r="B33" s="91"/>
      <c r="C33" s="91"/>
      <c r="D33" s="91"/>
      <c r="E33" s="91"/>
      <c r="F33" s="91"/>
      <c r="G33" s="91"/>
      <c r="H33" s="91"/>
      <c r="L33" s="53"/>
    </row>
    <row r="34" spans="2:12">
      <c r="B34" s="91"/>
      <c r="C34" s="91"/>
      <c r="D34" s="91"/>
      <c r="E34" s="91"/>
      <c r="F34" s="91"/>
      <c r="G34" s="91"/>
      <c r="H34" s="91"/>
      <c r="L34" s="53"/>
    </row>
    <row r="35" spans="2:12">
      <c r="B35" s="91"/>
      <c r="C35" s="91"/>
      <c r="D35" s="91"/>
      <c r="E35" s="91"/>
      <c r="F35" s="91"/>
      <c r="G35" s="91"/>
      <c r="H35" s="91"/>
      <c r="L35" s="53"/>
    </row>
    <row r="36" spans="2:12">
      <c r="B36" s="91"/>
      <c r="C36" s="91"/>
      <c r="D36" s="91"/>
      <c r="E36" s="91"/>
      <c r="F36" s="91"/>
      <c r="G36" s="91"/>
      <c r="H36" s="91"/>
      <c r="L36" s="53"/>
    </row>
    <row r="37" spans="2:12">
      <c r="B37" s="91"/>
      <c r="C37" s="91"/>
      <c r="D37" s="91"/>
      <c r="E37" s="91"/>
      <c r="F37" s="91"/>
      <c r="G37" s="91"/>
      <c r="H37" s="91"/>
      <c r="L37" s="53"/>
    </row>
    <row r="77" spans="1:17">
      <c r="A77" s="249"/>
      <c r="B77" s="249"/>
      <c r="C77" s="249"/>
      <c r="D77" s="249"/>
      <c r="E77" s="249"/>
      <c r="F77" s="249"/>
      <c r="G77" s="249"/>
      <c r="H77" s="249"/>
      <c r="I77" s="249"/>
      <c r="J77" s="249"/>
      <c r="K77" s="249"/>
      <c r="L77" s="250"/>
      <c r="M77" s="249"/>
      <c r="N77" s="249"/>
      <c r="O77" s="249"/>
      <c r="P77" s="249"/>
      <c r="Q77" s="249"/>
    </row>
  </sheetData>
  <mergeCells count="2">
    <mergeCell ref="A10:N10"/>
    <mergeCell ref="A1:N1"/>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B7:D7 G7:I7 E7:F7 B16:I16 J7:M7 J16:M1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77"/>
  <sheetViews>
    <sheetView view="pageLayout" topLeftCell="A4" zoomScaleNormal="100" zoomScaleSheetLayoutView="80" workbookViewId="0">
      <selection activeCell="O7" sqref="O7:V19"/>
    </sheetView>
  </sheetViews>
  <sheetFormatPr defaultColWidth="9.140625" defaultRowHeight="15"/>
  <cols>
    <col min="1" max="1" width="13.140625" style="53" customWidth="1"/>
    <col min="2" max="6" width="11.7109375" style="53" customWidth="1"/>
    <col min="7" max="7" width="11.42578125" style="53" bestFit="1" customWidth="1"/>
    <col min="8" max="11" width="11.7109375" style="53" customWidth="1"/>
    <col min="12" max="12" width="11.7109375" style="54" customWidth="1"/>
    <col min="13" max="13" width="11.7109375" style="53" customWidth="1"/>
    <col min="14" max="14" width="14.28515625" style="53" customWidth="1"/>
    <col min="15" max="15" width="11" style="53" bestFit="1" customWidth="1"/>
    <col min="16" max="18" width="9.140625" style="53"/>
    <col min="19" max="20" width="13.7109375" style="53" bestFit="1" customWidth="1"/>
    <col min="21" max="21" width="11.5703125" style="53" bestFit="1" customWidth="1"/>
    <col min="22" max="16384" width="9.140625" style="53"/>
  </cols>
  <sheetData>
    <row r="1" spans="1:33" ht="25.5" customHeight="1">
      <c r="A1" s="458" t="s">
        <v>517</v>
      </c>
      <c r="B1" s="459"/>
      <c r="C1" s="459"/>
      <c r="D1" s="459"/>
      <c r="E1" s="459"/>
      <c r="F1" s="459"/>
      <c r="G1" s="459"/>
      <c r="H1" s="459"/>
      <c r="I1" s="459"/>
      <c r="J1" s="459"/>
      <c r="K1" s="459"/>
      <c r="L1" s="459"/>
      <c r="M1" s="459"/>
      <c r="N1" s="460"/>
      <c r="Q1" s="1"/>
      <c r="R1" s="1"/>
      <c r="S1" s="80"/>
      <c r="T1" s="1"/>
      <c r="U1" s="1"/>
      <c r="V1" s="1"/>
      <c r="W1" s="1"/>
      <c r="X1" s="1"/>
      <c r="Y1" s="1"/>
      <c r="Z1" s="1"/>
      <c r="AA1" s="1"/>
      <c r="AB1" s="1"/>
      <c r="AC1" s="1"/>
      <c r="AD1" s="1"/>
      <c r="AE1" s="75"/>
    </row>
    <row r="2" spans="1:33" ht="22.5" customHeight="1">
      <c r="A2" s="166"/>
      <c r="B2" s="113">
        <v>42377</v>
      </c>
      <c r="C2" s="113">
        <v>42408</v>
      </c>
      <c r="D2" s="113">
        <v>42437</v>
      </c>
      <c r="E2" s="113">
        <v>42468</v>
      </c>
      <c r="F2" s="113">
        <v>42498</v>
      </c>
      <c r="G2" s="113">
        <v>42529</v>
      </c>
      <c r="H2" s="113">
        <v>42559</v>
      </c>
      <c r="I2" s="113">
        <v>42590</v>
      </c>
      <c r="J2" s="113">
        <v>42621</v>
      </c>
      <c r="K2" s="113">
        <v>42651</v>
      </c>
      <c r="L2" s="113">
        <v>42682</v>
      </c>
      <c r="M2" s="113">
        <v>42712</v>
      </c>
      <c r="N2" s="177" t="s">
        <v>14</v>
      </c>
      <c r="P2" s="66"/>
      <c r="Q2" s="82"/>
      <c r="R2" s="79"/>
      <c r="S2" s="79"/>
      <c r="T2" s="79"/>
      <c r="U2" s="79"/>
      <c r="V2" s="79"/>
      <c r="W2" s="79"/>
      <c r="X2" s="79"/>
      <c r="Y2" s="79"/>
      <c r="Z2" s="79"/>
      <c r="AA2" s="79"/>
      <c r="AB2" s="79"/>
      <c r="AC2" s="84"/>
      <c r="AD2" s="88"/>
      <c r="AE2" s="75"/>
      <c r="AF2" s="75"/>
      <c r="AG2" s="75"/>
    </row>
    <row r="3" spans="1:33" ht="20.25" customHeight="1">
      <c r="A3" s="187" t="s">
        <v>66</v>
      </c>
      <c r="B3" s="115">
        <v>13743170</v>
      </c>
      <c r="C3" s="94">
        <v>14674447</v>
      </c>
      <c r="D3" s="115">
        <v>10632942</v>
      </c>
      <c r="E3" s="115">
        <v>11984489</v>
      </c>
      <c r="F3" s="115">
        <v>10375664</v>
      </c>
      <c r="G3" s="300">
        <v>12462949</v>
      </c>
      <c r="H3" s="94">
        <v>12232851</v>
      </c>
      <c r="I3" s="94">
        <v>11304731</v>
      </c>
      <c r="J3" s="94">
        <v>7874223</v>
      </c>
      <c r="K3" s="94">
        <v>13621977</v>
      </c>
      <c r="L3" s="94">
        <v>11317586</v>
      </c>
      <c r="M3" s="94">
        <v>10025432</v>
      </c>
      <c r="N3" s="275">
        <f>SUM(B3:M3)</f>
        <v>140250461</v>
      </c>
      <c r="P3" s="67"/>
      <c r="Q3" s="82"/>
      <c r="R3" s="90"/>
      <c r="S3" s="79"/>
      <c r="T3" s="79"/>
      <c r="U3" s="79"/>
      <c r="V3" s="79"/>
      <c r="W3" s="79"/>
      <c r="X3" s="79"/>
      <c r="Y3" s="79"/>
      <c r="Z3" s="79"/>
      <c r="AA3" s="79"/>
      <c r="AB3" s="84"/>
      <c r="AC3" s="84"/>
      <c r="AD3" s="88"/>
      <c r="AE3" s="75"/>
      <c r="AF3" s="75"/>
      <c r="AG3" s="75"/>
    </row>
    <row r="4" spans="1:33" ht="20.25" customHeight="1">
      <c r="A4" s="187" t="s">
        <v>75</v>
      </c>
      <c r="B4" s="115">
        <v>12226566</v>
      </c>
      <c r="C4" s="94">
        <v>7186552</v>
      </c>
      <c r="D4" s="115">
        <v>16064424</v>
      </c>
      <c r="E4" s="115">
        <v>8101189</v>
      </c>
      <c r="F4" s="115">
        <v>15288078</v>
      </c>
      <c r="G4" s="300">
        <v>7132687</v>
      </c>
      <c r="H4" s="94">
        <v>14437356</v>
      </c>
      <c r="I4" s="94">
        <v>6973614</v>
      </c>
      <c r="J4" s="94">
        <v>9538844</v>
      </c>
      <c r="K4" s="94">
        <v>6728394</v>
      </c>
      <c r="L4" s="94">
        <v>7311644</v>
      </c>
      <c r="M4" s="94">
        <v>12175629</v>
      </c>
      <c r="N4" s="275">
        <f t="shared" ref="N4:N7" si="0">SUM(B4:M4)</f>
        <v>123164977</v>
      </c>
      <c r="P4" s="67"/>
      <c r="Q4" s="82"/>
      <c r="R4" s="90"/>
      <c r="S4" s="79"/>
      <c r="T4" s="79"/>
      <c r="U4" s="79"/>
      <c r="V4" s="79"/>
      <c r="W4" s="79"/>
      <c r="X4" s="79"/>
      <c r="Y4" s="79"/>
      <c r="Z4" s="79"/>
      <c r="AA4" s="79"/>
      <c r="AB4" s="84"/>
      <c r="AC4" s="84"/>
      <c r="AD4" s="88"/>
      <c r="AE4" s="75"/>
      <c r="AF4" s="75"/>
      <c r="AG4" s="75"/>
    </row>
    <row r="5" spans="1:33" ht="20.25" customHeight="1">
      <c r="A5" s="187" t="s">
        <v>78</v>
      </c>
      <c r="B5" s="115">
        <v>13698395</v>
      </c>
      <c r="C5" s="94">
        <v>8040959</v>
      </c>
      <c r="D5" s="115">
        <v>6972864</v>
      </c>
      <c r="E5" s="115">
        <v>2879815</v>
      </c>
      <c r="F5" s="115">
        <v>13710168</v>
      </c>
      <c r="G5" s="300">
        <v>5832196</v>
      </c>
      <c r="H5" s="94">
        <v>9778699</v>
      </c>
      <c r="I5" s="94">
        <v>3233145</v>
      </c>
      <c r="J5" s="94">
        <v>9190870</v>
      </c>
      <c r="K5" s="94">
        <v>7993030</v>
      </c>
      <c r="L5" s="94">
        <v>4363268</v>
      </c>
      <c r="M5" s="94">
        <v>10316465</v>
      </c>
      <c r="N5" s="275">
        <f t="shared" si="0"/>
        <v>96009874</v>
      </c>
      <c r="P5" s="67"/>
      <c r="Q5" s="82"/>
      <c r="R5" s="90"/>
      <c r="S5" s="79"/>
      <c r="T5" s="79"/>
      <c r="U5" s="79"/>
      <c r="V5" s="79"/>
      <c r="W5" s="79"/>
      <c r="X5" s="79"/>
      <c r="Y5" s="79"/>
      <c r="Z5" s="79"/>
      <c r="AA5" s="79"/>
      <c r="AB5" s="84"/>
      <c r="AC5" s="84"/>
      <c r="AD5" s="88"/>
      <c r="AE5" s="75"/>
      <c r="AF5" s="75"/>
      <c r="AG5" s="75"/>
    </row>
    <row r="6" spans="1:33" ht="20.25" customHeight="1">
      <c r="A6" s="187" t="s">
        <v>83</v>
      </c>
      <c r="B6" s="115">
        <v>16782061</v>
      </c>
      <c r="C6" s="94">
        <v>18552941</v>
      </c>
      <c r="D6" s="115">
        <v>9406966</v>
      </c>
      <c r="E6" s="115">
        <v>21934650</v>
      </c>
      <c r="F6" s="115">
        <v>9913813</v>
      </c>
      <c r="G6" s="425">
        <v>18786817</v>
      </c>
      <c r="H6" s="115">
        <v>13972346</v>
      </c>
      <c r="I6" s="115">
        <v>12059839</v>
      </c>
      <c r="J6" s="115">
        <v>13587942</v>
      </c>
      <c r="K6" s="115">
        <v>19312487</v>
      </c>
      <c r="L6" s="94">
        <v>15785485</v>
      </c>
      <c r="M6" s="94">
        <v>19422502</v>
      </c>
      <c r="N6" s="366">
        <f t="shared" si="0"/>
        <v>189517849</v>
      </c>
      <c r="P6" s="67"/>
      <c r="Q6" s="82"/>
      <c r="R6" s="90"/>
      <c r="S6" s="79"/>
      <c r="T6" s="79"/>
      <c r="U6" s="79"/>
      <c r="V6" s="79"/>
      <c r="W6" s="79"/>
      <c r="X6" s="79"/>
      <c r="Y6" s="79"/>
      <c r="Z6" s="79"/>
      <c r="AA6" s="79"/>
      <c r="AB6" s="84"/>
      <c r="AC6" s="84"/>
      <c r="AD6" s="88"/>
      <c r="AE6" s="75"/>
      <c r="AF6" s="75"/>
      <c r="AG6" s="75"/>
    </row>
    <row r="7" spans="1:33" ht="20.25" customHeight="1" thickBot="1">
      <c r="A7" s="188" t="s">
        <v>14</v>
      </c>
      <c r="B7" s="199">
        <f>SUM(B3:B6)</f>
        <v>56450192</v>
      </c>
      <c r="C7" s="199">
        <f t="shared" ref="C7:H7" si="1">SUM(C3:C6)</f>
        <v>48454899</v>
      </c>
      <c r="D7" s="199">
        <f t="shared" si="1"/>
        <v>43077196</v>
      </c>
      <c r="E7" s="199">
        <f t="shared" si="1"/>
        <v>44900143</v>
      </c>
      <c r="F7" s="199">
        <f t="shared" si="1"/>
        <v>49287723</v>
      </c>
      <c r="G7" s="199">
        <f t="shared" si="1"/>
        <v>44214649</v>
      </c>
      <c r="H7" s="199">
        <f t="shared" si="1"/>
        <v>50421252</v>
      </c>
      <c r="I7" s="199">
        <f>SUM(I3:I6)</f>
        <v>33571329</v>
      </c>
      <c r="J7" s="199">
        <f t="shared" ref="J7" si="2">SUM(J3:J6)</f>
        <v>40191879</v>
      </c>
      <c r="K7" s="199">
        <f t="shared" ref="K7" si="3">SUM(K3:K6)</f>
        <v>47655888</v>
      </c>
      <c r="L7" s="199">
        <f t="shared" ref="L7" si="4">SUM(L3:L6)</f>
        <v>38777983</v>
      </c>
      <c r="M7" s="199">
        <f t="shared" ref="M7" si="5">SUM(M3:M6)</f>
        <v>51940028</v>
      </c>
      <c r="N7" s="365">
        <f t="shared" si="0"/>
        <v>548943161</v>
      </c>
      <c r="O7" s="91"/>
      <c r="P7" s="91"/>
      <c r="Q7" s="91"/>
      <c r="R7" s="91"/>
      <c r="S7" s="91"/>
      <c r="T7" s="91"/>
      <c r="U7" s="91"/>
      <c r="V7" s="85"/>
      <c r="W7" s="85"/>
      <c r="X7" s="79"/>
      <c r="Y7" s="79"/>
      <c r="Z7" s="79"/>
      <c r="AA7" s="79"/>
      <c r="AB7" s="84"/>
      <c r="AC7" s="84"/>
      <c r="AD7" s="88"/>
      <c r="AE7" s="75"/>
      <c r="AF7" s="75"/>
      <c r="AG7" s="75"/>
    </row>
    <row r="8" spans="1:33" ht="9.75" customHeight="1" thickBot="1">
      <c r="A8" s="348"/>
      <c r="B8" s="349"/>
      <c r="C8" s="349"/>
      <c r="D8" s="349"/>
      <c r="E8" s="349"/>
      <c r="F8" s="349"/>
      <c r="G8" s="349"/>
      <c r="H8" s="349"/>
      <c r="I8" s="348"/>
      <c r="J8" s="348"/>
      <c r="K8" s="348"/>
      <c r="L8" s="348"/>
      <c r="M8" s="348"/>
      <c r="N8" s="348"/>
      <c r="O8" s="91"/>
      <c r="P8" s="91"/>
      <c r="Q8" s="91"/>
      <c r="R8" s="91"/>
      <c r="S8" s="91"/>
      <c r="T8" s="91"/>
      <c r="U8" s="91"/>
      <c r="V8" s="81"/>
      <c r="W8" s="81"/>
      <c r="X8" s="81"/>
      <c r="Y8" s="81"/>
      <c r="Z8" s="81"/>
      <c r="AA8" s="81"/>
      <c r="AB8" s="81"/>
      <c r="AC8" s="81"/>
      <c r="AD8" s="81"/>
      <c r="AE8" s="75"/>
      <c r="AF8" s="75"/>
      <c r="AG8" s="75"/>
    </row>
    <row r="9" spans="1:33" ht="25.5" customHeight="1">
      <c r="A9" s="458" t="s">
        <v>522</v>
      </c>
      <c r="B9" s="459"/>
      <c r="C9" s="459"/>
      <c r="D9" s="459"/>
      <c r="E9" s="459"/>
      <c r="F9" s="459"/>
      <c r="G9" s="459"/>
      <c r="H9" s="459"/>
      <c r="I9" s="459"/>
      <c r="J9" s="459"/>
      <c r="K9" s="459"/>
      <c r="L9" s="459"/>
      <c r="M9" s="459"/>
      <c r="N9" s="460"/>
      <c r="O9" s="91"/>
      <c r="P9" s="91"/>
      <c r="Q9" s="91"/>
      <c r="R9" s="91"/>
      <c r="S9" s="91"/>
      <c r="T9" s="91"/>
      <c r="U9" s="91"/>
      <c r="V9" s="1"/>
      <c r="W9" s="1"/>
      <c r="X9" s="1"/>
      <c r="Y9" s="1"/>
      <c r="Z9" s="1"/>
      <c r="AA9" s="1"/>
      <c r="AB9" s="1"/>
      <c r="AC9" s="1"/>
      <c r="AD9" s="1"/>
      <c r="AE9" s="75"/>
    </row>
    <row r="10" spans="1:33" ht="22.5" customHeight="1">
      <c r="A10" s="166"/>
      <c r="B10" s="113">
        <v>42377</v>
      </c>
      <c r="C10" s="113">
        <v>42408</v>
      </c>
      <c r="D10" s="113">
        <v>42437</v>
      </c>
      <c r="E10" s="113">
        <v>42468</v>
      </c>
      <c r="F10" s="113">
        <v>42498</v>
      </c>
      <c r="G10" s="113">
        <v>42529</v>
      </c>
      <c r="H10" s="113">
        <v>42559</v>
      </c>
      <c r="I10" s="113">
        <v>42590</v>
      </c>
      <c r="J10" s="113">
        <v>42621</v>
      </c>
      <c r="K10" s="113">
        <v>42651</v>
      </c>
      <c r="L10" s="113">
        <v>42682</v>
      </c>
      <c r="M10" s="113">
        <v>42712</v>
      </c>
      <c r="N10" s="177" t="s">
        <v>14</v>
      </c>
      <c r="O10" s="91"/>
      <c r="P10" s="91"/>
      <c r="Q10" s="91"/>
      <c r="R10" s="91"/>
      <c r="S10" s="91"/>
      <c r="T10" s="91"/>
      <c r="U10" s="91"/>
      <c r="V10" s="79"/>
      <c r="W10" s="79"/>
      <c r="X10" s="79"/>
      <c r="Y10" s="79"/>
      <c r="Z10" s="79"/>
      <c r="AA10" s="79"/>
      <c r="AB10" s="79"/>
      <c r="AC10" s="84"/>
      <c r="AD10" s="88"/>
      <c r="AE10" s="75"/>
      <c r="AF10" s="75"/>
      <c r="AG10" s="75"/>
    </row>
    <row r="11" spans="1:33" ht="20.25" customHeight="1">
      <c r="A11" s="187" t="s">
        <v>66</v>
      </c>
      <c r="B11" s="115">
        <f>B3/22.4942</f>
        <v>610965.04876812687</v>
      </c>
      <c r="C11" s="94">
        <f>C3/22.4935</f>
        <v>652386.11154333467</v>
      </c>
      <c r="D11" s="115">
        <v>456881</v>
      </c>
      <c r="E11" s="115">
        <f>E3/22.6074</f>
        <v>530113.54689172574</v>
      </c>
      <c r="F11" s="115">
        <f>F3/22.5518</f>
        <v>460081.41257017176</v>
      </c>
      <c r="G11" s="425">
        <f>G3/22.5923</f>
        <v>551645.87049569981</v>
      </c>
      <c r="H11" s="115">
        <v>542296.39809376036</v>
      </c>
      <c r="I11" s="115">
        <v>501487</v>
      </c>
      <c r="J11" s="115">
        <v>373981.74314061698</v>
      </c>
      <c r="K11" s="115">
        <v>600360</v>
      </c>
      <c r="L11" s="426">
        <v>501848.45555565401</v>
      </c>
      <c r="M11" s="114">
        <v>443681.713577624</v>
      </c>
      <c r="N11" s="275">
        <f>SUM(B11:M11)</f>
        <v>6225728.3006367153</v>
      </c>
      <c r="O11" s="91"/>
      <c r="P11" s="91"/>
      <c r="Q11" s="91"/>
      <c r="R11" s="91"/>
      <c r="S11" s="91"/>
      <c r="T11" s="91"/>
      <c r="U11" s="91"/>
      <c r="V11" s="79"/>
      <c r="W11" s="79"/>
      <c r="X11" s="79"/>
      <c r="Y11" s="79"/>
      <c r="Z11" s="79"/>
      <c r="AA11" s="79"/>
      <c r="AB11" s="84"/>
      <c r="AC11" s="84"/>
      <c r="AD11" s="88"/>
      <c r="AE11" s="75"/>
      <c r="AF11" s="75"/>
      <c r="AG11" s="75"/>
    </row>
    <row r="12" spans="1:33" ht="20.25" customHeight="1">
      <c r="A12" s="187" t="s">
        <v>75</v>
      </c>
      <c r="B12" s="115">
        <f>B4/22.2657</f>
        <v>549121.1145394037</v>
      </c>
      <c r="C12" s="94">
        <f>C4/22.2416</f>
        <v>323113.08538954036</v>
      </c>
      <c r="D12" s="115">
        <f>D4/23.0061</f>
        <v>698268.02456739731</v>
      </c>
      <c r="E12" s="115">
        <f>E4/22.3321</f>
        <v>362759.83897618228</v>
      </c>
      <c r="F12" s="115">
        <f>F4/22.2113</f>
        <v>688301.81033978192</v>
      </c>
      <c r="G12" s="425">
        <f>G4/22.1701</f>
        <v>321725.52221234905</v>
      </c>
      <c r="H12" s="115">
        <v>653779.89303941058</v>
      </c>
      <c r="I12" s="115">
        <v>313504</v>
      </c>
      <c r="J12" s="115">
        <v>427676.05665376899</v>
      </c>
      <c r="K12" s="115">
        <v>302722</v>
      </c>
      <c r="L12" s="426">
        <v>329519.57744447701</v>
      </c>
      <c r="M12" s="114">
        <v>547224.19976808794</v>
      </c>
      <c r="N12" s="275">
        <f t="shared" ref="N12:N14" si="6">SUM(B12:M12)</f>
        <v>5517715.1229303991</v>
      </c>
      <c r="O12" s="91"/>
      <c r="P12" s="91"/>
      <c r="Q12" s="91"/>
      <c r="R12" s="91"/>
      <c r="S12" s="91"/>
      <c r="T12" s="91"/>
      <c r="U12" s="91"/>
      <c r="V12" s="79"/>
      <c r="W12" s="79"/>
      <c r="X12" s="79"/>
      <c r="Y12" s="79"/>
      <c r="Z12" s="79"/>
      <c r="AA12" s="79"/>
      <c r="AB12" s="84"/>
      <c r="AC12" s="84"/>
      <c r="AD12" s="88"/>
      <c r="AE12" s="75"/>
      <c r="AF12" s="75"/>
      <c r="AG12" s="75"/>
    </row>
    <row r="13" spans="1:33" ht="20.25" customHeight="1">
      <c r="A13" s="187" t="s">
        <v>78</v>
      </c>
      <c r="B13" s="115">
        <f>B5/22.4376</f>
        <v>610510.70524476771</v>
      </c>
      <c r="C13" s="94">
        <f>C5/22.4562</f>
        <v>358073.00433733227</v>
      </c>
      <c r="D13" s="115">
        <f>D5/23.2903</f>
        <v>299389.18777345074</v>
      </c>
      <c r="E13" s="115">
        <f>E5/22.0812</f>
        <v>130419.31597920404</v>
      </c>
      <c r="F13" s="115">
        <f>F5/22.391</f>
        <v>612307.08766915288</v>
      </c>
      <c r="G13" s="425">
        <f>G5/22.3383</f>
        <v>261085.04228164183</v>
      </c>
      <c r="H13" s="115">
        <v>437300.67303177336</v>
      </c>
      <c r="I13" s="115">
        <v>142485.79999999999</v>
      </c>
      <c r="J13" s="115">
        <v>408815.614477553</v>
      </c>
      <c r="K13" s="115">
        <v>355833</v>
      </c>
      <c r="L13" s="426">
        <v>193336.13962947999</v>
      </c>
      <c r="M13" s="114">
        <v>458621.66307319602</v>
      </c>
      <c r="N13" s="275">
        <f t="shared" si="6"/>
        <v>4268177.2334975516</v>
      </c>
      <c r="O13" s="91"/>
      <c r="P13" s="91"/>
      <c r="Q13" s="91"/>
      <c r="R13" s="91"/>
      <c r="S13" s="91"/>
      <c r="T13" s="91"/>
      <c r="U13" s="91"/>
      <c r="V13" s="79"/>
      <c r="W13" s="79"/>
      <c r="X13" s="79"/>
      <c r="Y13" s="79"/>
      <c r="Z13" s="79"/>
      <c r="AA13" s="79"/>
      <c r="AB13" s="84"/>
      <c r="AC13" s="84"/>
      <c r="AD13" s="88"/>
      <c r="AE13" s="75"/>
      <c r="AF13" s="75"/>
      <c r="AG13" s="75"/>
    </row>
    <row r="14" spans="1:33" ht="20.25" customHeight="1">
      <c r="A14" s="187" t="s">
        <v>83</v>
      </c>
      <c r="B14" s="115">
        <f>B6/22.4027</f>
        <v>749108.85741450812</v>
      </c>
      <c r="C14" s="115">
        <f>C6/22.4085</f>
        <v>827942.12017761113</v>
      </c>
      <c r="D14" s="115">
        <f>D6/23.253</f>
        <v>404548.48836709239</v>
      </c>
      <c r="E14" s="115">
        <f>E6/22.4876</f>
        <v>975410.89311442745</v>
      </c>
      <c r="F14" s="115">
        <f>F6/22.4346</f>
        <v>441898.36235101137</v>
      </c>
      <c r="G14" s="423">
        <f>G6/22.4441</f>
        <v>837049.24679537164</v>
      </c>
      <c r="H14" s="424">
        <v>621913.58766530023</v>
      </c>
      <c r="I14" s="424">
        <v>538318.4</v>
      </c>
      <c r="J14" s="424">
        <v>604626</v>
      </c>
      <c r="K14" s="424">
        <v>861834</v>
      </c>
      <c r="L14" s="426">
        <v>701309</v>
      </c>
      <c r="M14" s="114">
        <v>864828.97115530202</v>
      </c>
      <c r="N14" s="366">
        <f t="shared" si="6"/>
        <v>8428787.9270406235</v>
      </c>
      <c r="O14" s="91"/>
      <c r="P14" s="91"/>
      <c r="Q14" s="91"/>
      <c r="R14" s="91"/>
      <c r="S14" s="91"/>
      <c r="T14" s="91"/>
      <c r="U14" s="91"/>
      <c r="V14" s="79"/>
      <c r="W14" s="79"/>
      <c r="X14" s="79"/>
      <c r="Y14" s="79"/>
      <c r="Z14" s="79"/>
      <c r="AA14" s="79"/>
      <c r="AB14" s="84"/>
      <c r="AC14" s="84"/>
      <c r="AD14" s="88"/>
      <c r="AE14" s="75"/>
      <c r="AF14" s="75"/>
      <c r="AG14" s="75"/>
    </row>
    <row r="15" spans="1:33" ht="17.25" customHeight="1" thickBot="1">
      <c r="A15" s="188" t="s">
        <v>14</v>
      </c>
      <c r="B15" s="199">
        <f>SUM(B11:B14)</f>
        <v>2519705.7259668065</v>
      </c>
      <c r="C15" s="199">
        <f t="shared" ref="C15:N15" si="7">SUM(C11:C14)</f>
        <v>2161514.3214478185</v>
      </c>
      <c r="D15" s="199">
        <f t="shared" si="7"/>
        <v>1859086.7007079404</v>
      </c>
      <c r="E15" s="199">
        <f t="shared" si="7"/>
        <v>1998703.5949615394</v>
      </c>
      <c r="F15" s="199">
        <f t="shared" si="7"/>
        <v>2202588.6729301182</v>
      </c>
      <c r="G15" s="199">
        <f t="shared" si="7"/>
        <v>1971505.6817850624</v>
      </c>
      <c r="H15" s="199">
        <f t="shared" si="7"/>
        <v>2255290.5518302447</v>
      </c>
      <c r="I15" s="199">
        <f t="shared" si="7"/>
        <v>1495795.2000000002</v>
      </c>
      <c r="J15" s="199">
        <f t="shared" si="7"/>
        <v>1815099.4142719388</v>
      </c>
      <c r="K15" s="190">
        <f t="shared" si="7"/>
        <v>2120749</v>
      </c>
      <c r="L15" s="190">
        <f t="shared" si="7"/>
        <v>1726013.1726296111</v>
      </c>
      <c r="M15" s="190">
        <f t="shared" si="7"/>
        <v>2314356.54757421</v>
      </c>
      <c r="N15" s="276">
        <f t="shared" si="7"/>
        <v>24440408.58410529</v>
      </c>
      <c r="O15" s="91"/>
      <c r="P15" s="91"/>
      <c r="Q15" s="91"/>
      <c r="R15" s="91"/>
      <c r="S15" s="91"/>
      <c r="T15" s="91"/>
      <c r="U15" s="91"/>
      <c r="V15" s="85"/>
      <c r="W15" s="85"/>
      <c r="X15" s="79"/>
      <c r="Y15" s="79"/>
      <c r="Z15" s="79"/>
      <c r="AA15" s="79"/>
      <c r="AB15" s="84"/>
      <c r="AC15" s="84"/>
      <c r="AD15" s="88"/>
      <c r="AE15" s="75"/>
      <c r="AF15" s="75"/>
      <c r="AG15" s="75"/>
    </row>
    <row r="16" spans="1:33" ht="17.25" customHeight="1">
      <c r="A16" s="350" t="s">
        <v>525</v>
      </c>
      <c r="B16" s="351" t="s">
        <v>526</v>
      </c>
      <c r="C16" s="352"/>
      <c r="D16" s="351"/>
      <c r="E16" s="351"/>
      <c r="F16" s="351"/>
      <c r="G16" s="339"/>
      <c r="H16" s="339"/>
      <c r="I16" s="339"/>
      <c r="J16" s="339"/>
      <c r="K16" s="340"/>
      <c r="L16" s="340"/>
      <c r="M16" s="340"/>
      <c r="N16" s="339"/>
      <c r="O16" s="91"/>
      <c r="P16" s="91"/>
      <c r="Q16" s="91"/>
      <c r="R16" s="91"/>
      <c r="S16" s="91"/>
      <c r="T16" s="91"/>
      <c r="U16" s="91"/>
      <c r="V16" s="85"/>
      <c r="W16" s="85"/>
      <c r="X16" s="79"/>
      <c r="Y16" s="79"/>
      <c r="Z16" s="79"/>
      <c r="AA16" s="79"/>
      <c r="AB16" s="84"/>
      <c r="AC16" s="84"/>
      <c r="AD16" s="88"/>
      <c r="AE16" s="75"/>
      <c r="AF16" s="75"/>
      <c r="AG16" s="75"/>
    </row>
    <row r="17" spans="1:33" ht="9.75" customHeight="1" thickBot="1">
      <c r="A17" s="348"/>
      <c r="B17" s="348"/>
      <c r="C17" s="348"/>
      <c r="D17" s="348"/>
      <c r="E17" s="348"/>
      <c r="F17" s="348"/>
      <c r="G17" s="348"/>
      <c r="H17" s="348"/>
      <c r="I17" s="348"/>
      <c r="J17" s="348"/>
      <c r="K17" s="348"/>
      <c r="L17" s="353"/>
      <c r="M17" s="348"/>
      <c r="N17" s="348"/>
      <c r="O17" s="91"/>
      <c r="P17" s="91"/>
      <c r="Q17" s="91"/>
      <c r="R17" s="91"/>
      <c r="S17" s="91"/>
      <c r="T17" s="91"/>
      <c r="U17" s="91"/>
      <c r="V17" s="81"/>
      <c r="W17" s="81"/>
      <c r="X17" s="81"/>
      <c r="Y17" s="81"/>
      <c r="Z17" s="81"/>
      <c r="AA17" s="81"/>
      <c r="AB17" s="81"/>
      <c r="AC17" s="81"/>
      <c r="AD17" s="81"/>
      <c r="AE17" s="75"/>
      <c r="AF17" s="75"/>
      <c r="AG17" s="75"/>
    </row>
    <row r="18" spans="1:33" ht="22.5" customHeight="1" thickBot="1">
      <c r="A18" s="458" t="s">
        <v>503</v>
      </c>
      <c r="B18" s="459"/>
      <c r="C18" s="459"/>
      <c r="D18" s="459"/>
      <c r="E18" s="459"/>
      <c r="F18" s="459"/>
      <c r="G18" s="459"/>
      <c r="H18" s="459"/>
      <c r="I18" s="459"/>
      <c r="J18" s="459"/>
      <c r="K18" s="459"/>
      <c r="L18" s="459"/>
      <c r="M18" s="459"/>
      <c r="N18" s="460"/>
      <c r="O18" s="91"/>
      <c r="P18" s="91"/>
      <c r="Q18" s="91"/>
      <c r="R18" s="91"/>
      <c r="S18" s="91"/>
      <c r="T18" s="91"/>
      <c r="U18" s="91"/>
      <c r="V18" s="81"/>
      <c r="W18" s="81"/>
      <c r="X18" s="81"/>
      <c r="Y18" s="81"/>
      <c r="Z18" s="81"/>
      <c r="AA18" s="81"/>
      <c r="AB18" s="81"/>
      <c r="AC18" s="81"/>
      <c r="AD18" s="81"/>
      <c r="AE18" s="75"/>
      <c r="AF18" s="75"/>
      <c r="AG18" s="75"/>
    </row>
    <row r="19" spans="1:33" ht="22.5" customHeight="1">
      <c r="A19" s="472" t="s">
        <v>339</v>
      </c>
      <c r="B19" s="473"/>
      <c r="C19" s="473"/>
      <c r="D19" s="473"/>
      <c r="E19" s="473"/>
      <c r="F19" s="473"/>
      <c r="G19" s="473"/>
      <c r="H19" s="473"/>
      <c r="I19" s="473"/>
      <c r="J19" s="473"/>
      <c r="K19" s="473"/>
      <c r="L19" s="473"/>
      <c r="M19" s="473"/>
      <c r="N19" s="474"/>
      <c r="O19" s="56"/>
      <c r="P19" s="89"/>
      <c r="Q19" s="82"/>
      <c r="R19" s="83"/>
      <c r="S19" s="83"/>
      <c r="T19" s="83"/>
      <c r="U19" s="83"/>
      <c r="V19" s="83"/>
      <c r="W19" s="83"/>
      <c r="X19" s="83"/>
      <c r="Y19" s="83"/>
      <c r="Z19" s="83"/>
      <c r="AA19" s="83"/>
      <c r="AB19" s="83"/>
      <c r="AC19" s="83"/>
      <c r="AD19" s="1"/>
      <c r="AE19" s="75"/>
    </row>
    <row r="20" spans="1:33" ht="20.25" customHeight="1">
      <c r="A20" s="166"/>
      <c r="B20" s="113">
        <v>42377</v>
      </c>
      <c r="C20" s="113">
        <v>42408</v>
      </c>
      <c r="D20" s="113">
        <v>42437</v>
      </c>
      <c r="E20" s="113">
        <v>42468</v>
      </c>
      <c r="F20" s="113">
        <v>42498</v>
      </c>
      <c r="G20" s="113">
        <v>42529</v>
      </c>
      <c r="H20" s="113">
        <v>42559</v>
      </c>
      <c r="I20" s="113">
        <v>42590</v>
      </c>
      <c r="J20" s="113">
        <v>42621</v>
      </c>
      <c r="K20" s="113">
        <v>42651</v>
      </c>
      <c r="L20" s="113">
        <v>42682</v>
      </c>
      <c r="M20" s="113">
        <v>42712</v>
      </c>
      <c r="N20" s="177" t="s">
        <v>14</v>
      </c>
      <c r="O20" s="57"/>
      <c r="P20" s="89"/>
      <c r="Q20" s="82"/>
      <c r="R20" s="79"/>
      <c r="S20" s="79"/>
      <c r="T20" s="79"/>
      <c r="U20" s="79"/>
      <c r="V20" s="79"/>
      <c r="W20" s="79"/>
      <c r="X20" s="79"/>
      <c r="Y20" s="79"/>
      <c r="Z20" s="79"/>
      <c r="AA20" s="79"/>
      <c r="AB20" s="79"/>
      <c r="AC20" s="84"/>
      <c r="AD20" s="1"/>
      <c r="AE20" s="75"/>
    </row>
    <row r="21" spans="1:33" ht="20.25" customHeight="1">
      <c r="A21" s="187" t="s">
        <v>66</v>
      </c>
      <c r="B21" s="115">
        <v>147131</v>
      </c>
      <c r="C21" s="94">
        <v>125320</v>
      </c>
      <c r="D21" s="94">
        <v>72640</v>
      </c>
      <c r="E21" s="94">
        <v>137220</v>
      </c>
      <c r="F21" s="94">
        <v>143558</v>
      </c>
      <c r="G21" s="301">
        <v>140387</v>
      </c>
      <c r="H21" s="94">
        <v>145980</v>
      </c>
      <c r="I21" s="94">
        <v>124600</v>
      </c>
      <c r="J21" s="94">
        <v>5390</v>
      </c>
      <c r="K21" s="94">
        <v>90510</v>
      </c>
      <c r="L21" s="414">
        <v>81012</v>
      </c>
      <c r="M21" s="414">
        <v>153727</v>
      </c>
      <c r="N21" s="275">
        <f>SUM(B21:M21)</f>
        <v>1367475</v>
      </c>
      <c r="O21" s="57"/>
      <c r="P21" s="89"/>
      <c r="Q21" s="82"/>
      <c r="R21" s="79"/>
      <c r="S21" s="79"/>
      <c r="T21" s="79"/>
      <c r="U21" s="79"/>
      <c r="V21" s="79"/>
      <c r="W21" s="79"/>
      <c r="X21" s="79"/>
      <c r="Y21" s="79"/>
      <c r="Z21" s="79"/>
      <c r="AA21" s="79"/>
      <c r="AB21" s="79"/>
      <c r="AC21" s="84"/>
      <c r="AD21" s="1"/>
      <c r="AE21" s="75"/>
    </row>
    <row r="22" spans="1:33" ht="20.25" customHeight="1">
      <c r="A22" s="187" t="s">
        <v>75</v>
      </c>
      <c r="B22" s="115">
        <v>43343</v>
      </c>
      <c r="C22" s="94">
        <v>33960</v>
      </c>
      <c r="D22" s="94">
        <v>41403</v>
      </c>
      <c r="E22" s="94">
        <v>42853</v>
      </c>
      <c r="F22" s="94">
        <v>32150</v>
      </c>
      <c r="G22" s="301">
        <v>20784</v>
      </c>
      <c r="H22" s="94">
        <v>25276</v>
      </c>
      <c r="I22" s="94">
        <v>22339</v>
      </c>
      <c r="J22" s="94">
        <v>45330</v>
      </c>
      <c r="K22" s="94">
        <v>39581</v>
      </c>
      <c r="L22" s="414">
        <v>39597</v>
      </c>
      <c r="M22" s="414">
        <v>38954</v>
      </c>
      <c r="N22" s="275">
        <f t="shared" ref="N22:N24" si="8">SUM(B22:M22)</f>
        <v>425570</v>
      </c>
      <c r="O22" s="57"/>
      <c r="P22" s="89"/>
      <c r="Q22" s="82"/>
      <c r="R22" s="79"/>
      <c r="S22" s="79"/>
      <c r="T22" s="79"/>
      <c r="U22" s="79"/>
      <c r="V22" s="79"/>
      <c r="W22" s="79"/>
      <c r="X22" s="79"/>
      <c r="Y22" s="79"/>
      <c r="Z22" s="79"/>
      <c r="AA22" s="79"/>
      <c r="AB22" s="79"/>
      <c r="AC22" s="84"/>
      <c r="AD22" s="1"/>
      <c r="AE22" s="75"/>
    </row>
    <row r="23" spans="1:33" ht="20.25" customHeight="1">
      <c r="A23" s="187" t="s">
        <v>78</v>
      </c>
      <c r="B23" s="115">
        <v>74141</v>
      </c>
      <c r="C23" s="94">
        <v>63263</v>
      </c>
      <c r="D23" s="94">
        <v>97933</v>
      </c>
      <c r="E23" s="94">
        <v>52008</v>
      </c>
      <c r="F23" s="94">
        <v>72688</v>
      </c>
      <c r="G23" s="301">
        <v>67274</v>
      </c>
      <c r="H23" s="94">
        <v>64358</v>
      </c>
      <c r="I23" s="94">
        <v>10921</v>
      </c>
      <c r="J23" s="94">
        <v>85608</v>
      </c>
      <c r="K23" s="94">
        <v>76389</v>
      </c>
      <c r="L23" s="414">
        <v>62396</v>
      </c>
      <c r="M23" s="414">
        <v>62841</v>
      </c>
      <c r="N23" s="275">
        <f t="shared" si="8"/>
        <v>789820</v>
      </c>
      <c r="O23" s="57"/>
      <c r="P23" s="89"/>
      <c r="Q23" s="82"/>
      <c r="R23" s="79"/>
      <c r="S23" s="79"/>
      <c r="T23" s="79"/>
      <c r="U23" s="79"/>
      <c r="V23" s="79"/>
      <c r="W23" s="79"/>
      <c r="X23" s="79"/>
      <c r="Y23" s="79"/>
      <c r="Z23" s="79"/>
      <c r="AA23" s="79"/>
      <c r="AB23" s="79"/>
      <c r="AC23" s="84"/>
      <c r="AD23" s="1"/>
      <c r="AE23" s="75"/>
    </row>
    <row r="24" spans="1:33" ht="20.25" customHeight="1">
      <c r="A24" s="187" t="s">
        <v>83</v>
      </c>
      <c r="B24" s="115">
        <v>178104</v>
      </c>
      <c r="C24" s="94">
        <v>148300</v>
      </c>
      <c r="D24" s="94">
        <v>170235</v>
      </c>
      <c r="E24" s="94">
        <v>149049</v>
      </c>
      <c r="F24" s="94">
        <v>184964</v>
      </c>
      <c r="G24" s="301">
        <v>154938</v>
      </c>
      <c r="H24" s="94">
        <v>157066</v>
      </c>
      <c r="I24" s="94">
        <v>112104</v>
      </c>
      <c r="J24" s="94">
        <v>207874</v>
      </c>
      <c r="K24" s="94">
        <v>197859</v>
      </c>
      <c r="L24" s="414">
        <v>178127</v>
      </c>
      <c r="M24" s="414">
        <v>194784</v>
      </c>
      <c r="N24" s="275">
        <f t="shared" si="8"/>
        <v>2033404</v>
      </c>
      <c r="O24" s="56"/>
      <c r="P24" s="75"/>
      <c r="Q24" s="87"/>
      <c r="R24" s="81"/>
      <c r="S24" s="81"/>
      <c r="T24" s="81"/>
      <c r="U24" s="81"/>
      <c r="V24" s="81"/>
      <c r="W24" s="81"/>
      <c r="X24" s="81"/>
      <c r="Y24" s="81"/>
      <c r="Z24" s="81"/>
      <c r="AA24" s="81"/>
      <c r="AB24" s="81"/>
      <c r="AC24" s="81"/>
      <c r="AD24" s="1"/>
      <c r="AE24" s="75"/>
    </row>
    <row r="25" spans="1:33" ht="15.75" thickBot="1">
      <c r="A25" s="188" t="s">
        <v>14</v>
      </c>
      <c r="B25" s="199">
        <f t="shared" ref="B25:N25" si="9">SUM(B21:B24)</f>
        <v>442719</v>
      </c>
      <c r="C25" s="199">
        <f t="shared" si="9"/>
        <v>370843</v>
      </c>
      <c r="D25" s="199">
        <f t="shared" si="9"/>
        <v>382211</v>
      </c>
      <c r="E25" s="194">
        <f t="shared" si="9"/>
        <v>381130</v>
      </c>
      <c r="F25" s="194">
        <f t="shared" si="9"/>
        <v>433360</v>
      </c>
      <c r="G25" s="194">
        <f t="shared" si="9"/>
        <v>383383</v>
      </c>
      <c r="H25" s="194">
        <f t="shared" si="9"/>
        <v>392680</v>
      </c>
      <c r="I25" s="198">
        <f t="shared" si="9"/>
        <v>269964</v>
      </c>
      <c r="J25" s="194">
        <f t="shared" si="9"/>
        <v>344202</v>
      </c>
      <c r="K25" s="194">
        <f t="shared" si="9"/>
        <v>404339</v>
      </c>
      <c r="L25" s="194">
        <f t="shared" si="9"/>
        <v>361132</v>
      </c>
      <c r="M25" s="194">
        <f t="shared" si="9"/>
        <v>450306</v>
      </c>
      <c r="N25" s="277">
        <f t="shared" si="9"/>
        <v>4616269</v>
      </c>
      <c r="P25" s="75"/>
      <c r="Q25" s="82"/>
      <c r="R25" s="79"/>
      <c r="S25" s="79"/>
      <c r="T25" s="79"/>
      <c r="U25" s="79"/>
      <c r="V25" s="79"/>
      <c r="W25" s="79"/>
      <c r="X25" s="79"/>
      <c r="Y25" s="79"/>
      <c r="Z25" s="79"/>
      <c r="AA25" s="79"/>
      <c r="AB25" s="84"/>
      <c r="AC25" s="84"/>
      <c r="AD25" s="1"/>
      <c r="AE25" s="75"/>
    </row>
    <row r="26" spans="1:33">
      <c r="A26" s="120" t="s">
        <v>338</v>
      </c>
      <c r="B26" s="91"/>
      <c r="C26" s="91"/>
      <c r="D26" s="91"/>
      <c r="E26" s="91"/>
      <c r="F26" s="91"/>
      <c r="G26" s="91"/>
      <c r="H26" s="91"/>
      <c r="L26" s="53"/>
      <c r="Q26" s="82"/>
      <c r="R26" s="79"/>
      <c r="S26" s="79"/>
      <c r="T26" s="79"/>
      <c r="U26" s="79"/>
      <c r="V26" s="79"/>
      <c r="W26" s="86"/>
      <c r="X26" s="79"/>
      <c r="Y26" s="79"/>
      <c r="Z26" s="79"/>
      <c r="AA26" s="79"/>
      <c r="AB26" s="84"/>
      <c r="AC26" s="84"/>
      <c r="AD26" s="1"/>
      <c r="AE26" s="75"/>
    </row>
    <row r="27" spans="1:33">
      <c r="B27" s="91"/>
      <c r="C27" s="91"/>
      <c r="D27" s="91"/>
      <c r="E27" s="91"/>
      <c r="F27" s="91"/>
      <c r="G27" s="91"/>
      <c r="H27" s="91"/>
      <c r="L27" s="53"/>
      <c r="Q27" s="87"/>
      <c r="R27" s="81"/>
      <c r="S27" s="81"/>
      <c r="T27" s="81"/>
      <c r="U27" s="81"/>
      <c r="V27" s="81"/>
      <c r="W27" s="81"/>
      <c r="X27" s="81"/>
      <c r="Y27" s="81"/>
      <c r="Z27" s="81"/>
      <c r="AA27" s="81"/>
      <c r="AB27" s="81"/>
      <c r="AC27" s="81"/>
      <c r="AD27" s="1"/>
      <c r="AE27" s="75"/>
    </row>
    <row r="28" spans="1:33">
      <c r="B28" s="91"/>
      <c r="C28" s="91"/>
      <c r="D28" s="91"/>
      <c r="E28" s="91"/>
      <c r="F28" s="91"/>
      <c r="G28" s="91"/>
      <c r="H28" s="91"/>
      <c r="L28" s="53"/>
      <c r="Q28" s="1"/>
      <c r="R28" s="1"/>
      <c r="S28" s="1"/>
      <c r="T28" s="1"/>
      <c r="U28" s="1"/>
      <c r="V28" s="1"/>
      <c r="W28" s="1"/>
      <c r="X28" s="1"/>
      <c r="Y28" s="1"/>
      <c r="Z28" s="1"/>
      <c r="AA28" s="1"/>
      <c r="AB28" s="1"/>
      <c r="AC28" s="1"/>
      <c r="AD28" s="1"/>
      <c r="AE28" s="75"/>
    </row>
    <row r="29" spans="1:33">
      <c r="B29" s="91"/>
      <c r="C29" s="91"/>
      <c r="D29" s="91"/>
      <c r="E29" s="91"/>
      <c r="F29" s="91"/>
      <c r="G29" s="91"/>
      <c r="H29" s="91"/>
      <c r="L29" s="53"/>
      <c r="Q29" s="75"/>
      <c r="R29" s="75"/>
      <c r="S29" s="75"/>
      <c r="T29" s="75"/>
      <c r="U29" s="75"/>
      <c r="V29" s="75"/>
      <c r="W29" s="75"/>
      <c r="X29" s="75"/>
      <c r="Y29" s="75"/>
      <c r="Z29" s="75"/>
      <c r="AA29" s="75"/>
      <c r="AB29" s="75"/>
      <c r="AC29" s="75"/>
      <c r="AD29" s="75"/>
      <c r="AE29" s="75"/>
    </row>
    <row r="30" spans="1:33">
      <c r="B30" s="91"/>
      <c r="C30" s="91"/>
      <c r="D30" s="91"/>
      <c r="E30" s="91"/>
      <c r="F30" s="91"/>
      <c r="G30" s="91"/>
      <c r="H30" s="91"/>
      <c r="L30" s="53"/>
    </row>
    <row r="31" spans="1:33">
      <c r="B31" s="91"/>
      <c r="C31" s="91"/>
      <c r="D31" s="91"/>
      <c r="E31" s="91"/>
      <c r="F31" s="91"/>
      <c r="G31" s="91"/>
      <c r="H31" s="91"/>
      <c r="L31" s="53"/>
    </row>
    <row r="32" spans="1:33">
      <c r="B32" s="91"/>
      <c r="C32" s="91"/>
      <c r="D32" s="91"/>
      <c r="E32" s="91"/>
      <c r="F32" s="91"/>
      <c r="G32" s="91"/>
      <c r="H32" s="91"/>
      <c r="L32" s="53"/>
    </row>
    <row r="33" spans="2:12">
      <c r="B33" s="91"/>
      <c r="C33" s="91"/>
      <c r="D33" s="91"/>
      <c r="E33" s="91"/>
      <c r="F33" s="91"/>
      <c r="G33" s="91"/>
      <c r="H33" s="91"/>
      <c r="L33" s="53"/>
    </row>
    <row r="34" spans="2:12">
      <c r="B34" s="91"/>
      <c r="C34" s="91"/>
      <c r="D34" s="91"/>
      <c r="E34" s="91"/>
      <c r="F34" s="91"/>
      <c r="G34" s="91"/>
      <c r="H34" s="91"/>
      <c r="L34" s="53"/>
    </row>
    <row r="35" spans="2:12">
      <c r="B35" s="91"/>
      <c r="C35" s="91"/>
      <c r="D35" s="91"/>
      <c r="E35" s="91"/>
      <c r="F35" s="91"/>
      <c r="G35" s="91"/>
      <c r="H35" s="91"/>
      <c r="L35" s="53"/>
    </row>
    <row r="36" spans="2:12">
      <c r="B36" s="91"/>
      <c r="C36" s="91"/>
      <c r="D36" s="91"/>
      <c r="E36" s="91"/>
      <c r="F36" s="91"/>
      <c r="G36" s="91"/>
      <c r="H36" s="91"/>
      <c r="L36" s="53"/>
    </row>
    <row r="37" spans="2:12">
      <c r="B37" s="91"/>
      <c r="C37" s="91"/>
      <c r="D37" s="91"/>
      <c r="E37" s="91"/>
      <c r="F37" s="91"/>
      <c r="G37" s="91"/>
      <c r="H37" s="91"/>
      <c r="L37" s="53"/>
    </row>
    <row r="77" spans="1:17">
      <c r="A77" s="249"/>
      <c r="B77" s="249"/>
      <c r="C77" s="249"/>
      <c r="D77" s="249"/>
      <c r="E77" s="249"/>
      <c r="F77" s="249"/>
      <c r="G77" s="249"/>
      <c r="H77" s="249"/>
      <c r="I77" s="249"/>
      <c r="J77" s="249"/>
      <c r="K77" s="249"/>
      <c r="L77" s="250"/>
      <c r="M77" s="249"/>
      <c r="N77" s="249"/>
      <c r="O77" s="249"/>
      <c r="P77" s="249"/>
      <c r="Q77" s="249"/>
    </row>
  </sheetData>
  <mergeCells count="4">
    <mergeCell ref="A1:N1"/>
    <mergeCell ref="A9:N9"/>
    <mergeCell ref="A19:N19"/>
    <mergeCell ref="A18:N18"/>
  </mergeCells>
  <printOptions horizontalCentered="1"/>
  <pageMargins left="0.25" right="0.25" top="0.75" bottom="0.75" header="0.3" footer="0.3"/>
  <pageSetup paperSize="5" orientation="landscape" horizontalDpi="300" verticalDpi="300" r:id="rId1"/>
  <headerFooter>
    <oddFooter>&amp;C&amp;"-,Bold"MEEI Bulletins Vol 53  No. 12</oddFooter>
  </headerFooter>
  <ignoredErrors>
    <ignoredError sqref="C15:M15 B25:M25 B7:M7"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G32"/>
  <sheetViews>
    <sheetView workbookViewId="0">
      <selection activeCell="B34" sqref="B34"/>
    </sheetView>
  </sheetViews>
  <sheetFormatPr defaultRowHeight="12.75"/>
  <cols>
    <col min="1" max="1" width="2.85546875" customWidth="1"/>
    <col min="2" max="2" width="54.140625" bestFit="1" customWidth="1"/>
    <col min="4" max="4" width="24.7109375" bestFit="1" customWidth="1"/>
    <col min="5" max="5" width="8.42578125" bestFit="1" customWidth="1"/>
    <col min="6" max="6" width="15.85546875" bestFit="1" customWidth="1"/>
    <col min="7" max="7" width="11.85546875" bestFit="1" customWidth="1"/>
  </cols>
  <sheetData>
    <row r="2" spans="2:7">
      <c r="B2" s="5" t="s">
        <v>18</v>
      </c>
      <c r="C2" s="2"/>
    </row>
    <row r="3" spans="2:7">
      <c r="C3" s="2"/>
    </row>
    <row r="4" spans="2:7">
      <c r="B4" s="17" t="s">
        <v>19</v>
      </c>
      <c r="C4" s="7" t="s">
        <v>20</v>
      </c>
      <c r="D4" s="8" t="s">
        <v>21</v>
      </c>
      <c r="E4" s="9" t="s">
        <v>28</v>
      </c>
      <c r="F4" s="9" t="s">
        <v>22</v>
      </c>
      <c r="G4" s="10" t="s">
        <v>17</v>
      </c>
    </row>
    <row r="5" spans="2:7">
      <c r="B5" s="18"/>
      <c r="D5" s="18"/>
      <c r="F5" s="18"/>
      <c r="G5" s="18"/>
    </row>
    <row r="6" spans="2:7">
      <c r="B6" s="11" t="s">
        <v>29</v>
      </c>
      <c r="C6" s="3">
        <v>100</v>
      </c>
      <c r="D6" s="11" t="s">
        <v>30</v>
      </c>
      <c r="E6" s="3" t="s">
        <v>31</v>
      </c>
      <c r="F6" s="12">
        <v>1966</v>
      </c>
      <c r="G6" s="12" t="s">
        <v>32</v>
      </c>
    </row>
    <row r="7" spans="2:7">
      <c r="B7" s="11"/>
      <c r="D7" s="11"/>
      <c r="F7" s="11"/>
      <c r="G7" s="11"/>
    </row>
    <row r="8" spans="2:7">
      <c r="B8" s="11" t="s">
        <v>33</v>
      </c>
      <c r="C8" s="3">
        <v>51</v>
      </c>
      <c r="D8" s="11" t="s">
        <v>34</v>
      </c>
      <c r="E8" s="3" t="s">
        <v>0</v>
      </c>
      <c r="F8" s="12" t="s">
        <v>35</v>
      </c>
      <c r="G8" s="12" t="s">
        <v>36</v>
      </c>
    </row>
    <row r="9" spans="2:7">
      <c r="B9" s="11"/>
      <c r="C9" s="3">
        <v>49</v>
      </c>
      <c r="D9" s="11" t="s">
        <v>30</v>
      </c>
      <c r="E9" s="3" t="s">
        <v>1</v>
      </c>
      <c r="F9" s="12">
        <v>1987</v>
      </c>
      <c r="G9" s="12" t="s">
        <v>37</v>
      </c>
    </row>
    <row r="10" spans="2:7">
      <c r="B10" s="11"/>
      <c r="D10" s="11"/>
      <c r="F10" s="11"/>
      <c r="G10" s="11"/>
    </row>
    <row r="11" spans="2:7">
      <c r="B11" s="11" t="s">
        <v>38</v>
      </c>
      <c r="C11" s="3"/>
      <c r="D11" s="11"/>
      <c r="E11" s="3" t="s">
        <v>3</v>
      </c>
      <c r="F11" s="12"/>
      <c r="G11" s="12" t="s">
        <v>39</v>
      </c>
    </row>
    <row r="12" spans="2:7">
      <c r="B12" s="11"/>
      <c r="C12" s="3"/>
      <c r="D12" s="11"/>
      <c r="E12" s="3"/>
      <c r="F12" s="12"/>
      <c r="G12" s="12"/>
    </row>
    <row r="13" spans="2:7">
      <c r="B13" s="11" t="s">
        <v>40</v>
      </c>
      <c r="C13" s="3"/>
      <c r="D13" s="11"/>
      <c r="E13" s="3" t="s">
        <v>41</v>
      </c>
      <c r="F13" s="12"/>
      <c r="G13" s="12" t="s">
        <v>36</v>
      </c>
    </row>
    <row r="14" spans="2:7">
      <c r="B14" s="11"/>
      <c r="C14" s="3"/>
      <c r="D14" s="11"/>
      <c r="E14" s="3" t="s">
        <v>42</v>
      </c>
      <c r="F14" s="12"/>
      <c r="G14" s="12" t="s">
        <v>36</v>
      </c>
    </row>
    <row r="15" spans="2:7">
      <c r="B15" s="11"/>
      <c r="C15" s="3"/>
      <c r="D15" s="11"/>
      <c r="E15" s="3" t="s">
        <v>43</v>
      </c>
      <c r="F15" s="12"/>
      <c r="G15" s="12" t="s">
        <v>44</v>
      </c>
    </row>
    <row r="16" spans="2:7">
      <c r="B16" s="11"/>
      <c r="C16" s="3"/>
      <c r="D16" s="11"/>
      <c r="E16" s="3" t="s">
        <v>45</v>
      </c>
      <c r="F16" s="12"/>
      <c r="G16" s="12" t="s">
        <v>39</v>
      </c>
    </row>
    <row r="17" spans="2:7">
      <c r="B17" s="11"/>
      <c r="C17" s="1"/>
      <c r="D17" s="11"/>
      <c r="E17" s="1"/>
      <c r="F17" s="11"/>
      <c r="G17" s="11"/>
    </row>
    <row r="18" spans="2:7">
      <c r="B18" s="11" t="s">
        <v>46</v>
      </c>
      <c r="C18" s="3"/>
      <c r="D18" s="11" t="s">
        <v>47</v>
      </c>
      <c r="E18" s="3" t="s">
        <v>2</v>
      </c>
      <c r="F18" s="12">
        <v>2002</v>
      </c>
      <c r="G18" s="12" t="s">
        <v>48</v>
      </c>
    </row>
    <row r="19" spans="2:7">
      <c r="B19" s="11"/>
      <c r="C19" s="3"/>
      <c r="D19" s="11" t="s">
        <v>23</v>
      </c>
      <c r="E19" s="3"/>
      <c r="F19" s="12"/>
      <c r="G19" s="12"/>
    </row>
    <row r="20" spans="2:7">
      <c r="B20" s="11"/>
      <c r="C20" s="3"/>
      <c r="D20" s="11" t="s">
        <v>49</v>
      </c>
      <c r="E20" s="3"/>
      <c r="F20" s="12"/>
      <c r="G20" s="12"/>
    </row>
    <row r="21" spans="2:7">
      <c r="B21" s="11"/>
      <c r="C21" s="3"/>
      <c r="D21" s="19" t="s">
        <v>50</v>
      </c>
      <c r="E21" s="3"/>
      <c r="F21" s="12"/>
      <c r="G21" s="12"/>
    </row>
    <row r="22" spans="2:7">
      <c r="B22" s="11"/>
      <c r="C22" s="3"/>
      <c r="D22" s="19" t="s">
        <v>51</v>
      </c>
      <c r="E22" s="3"/>
      <c r="F22" s="12"/>
      <c r="G22" s="12"/>
    </row>
    <row r="23" spans="2:7">
      <c r="B23" s="11"/>
      <c r="C23" s="3"/>
      <c r="D23" s="11"/>
      <c r="E23" s="3"/>
      <c r="F23" s="12"/>
      <c r="G23" s="12"/>
    </row>
    <row r="24" spans="2:7">
      <c r="B24" s="11" t="s">
        <v>52</v>
      </c>
      <c r="C24" s="3"/>
      <c r="D24" s="11" t="s">
        <v>47</v>
      </c>
      <c r="E24" s="3" t="s">
        <v>53</v>
      </c>
      <c r="F24" s="12">
        <v>2004</v>
      </c>
      <c r="G24" s="12" t="s">
        <v>48</v>
      </c>
    </row>
    <row r="25" spans="2:7">
      <c r="B25" s="11"/>
      <c r="C25" s="3"/>
      <c r="D25" s="11" t="s">
        <v>23</v>
      </c>
      <c r="E25" s="3"/>
      <c r="F25" s="12"/>
      <c r="G25" s="12"/>
    </row>
    <row r="26" spans="2:7">
      <c r="B26" s="11"/>
      <c r="C26" s="3"/>
      <c r="D26" s="11" t="s">
        <v>49</v>
      </c>
      <c r="E26" s="3"/>
      <c r="F26" s="12"/>
      <c r="G26" s="12"/>
    </row>
    <row r="27" spans="2:7">
      <c r="B27" s="11"/>
      <c r="C27" s="3"/>
      <c r="D27" s="19" t="s">
        <v>50</v>
      </c>
      <c r="E27" s="3"/>
      <c r="F27" s="12"/>
      <c r="G27" s="12"/>
    </row>
    <row r="28" spans="2:7">
      <c r="B28" s="11"/>
      <c r="C28" s="3"/>
      <c r="D28" s="19" t="s">
        <v>51</v>
      </c>
      <c r="E28" s="3"/>
      <c r="F28" s="12"/>
      <c r="G28" s="12"/>
    </row>
    <row r="29" spans="2:7">
      <c r="B29" s="14"/>
      <c r="C29" s="15"/>
      <c r="D29" s="14"/>
      <c r="E29" s="15"/>
      <c r="F29" s="14"/>
      <c r="G29" s="14"/>
    </row>
    <row r="31" spans="2:7">
      <c r="B31" t="s">
        <v>26</v>
      </c>
    </row>
    <row r="32" spans="2:7">
      <c r="B32" t="s">
        <v>27</v>
      </c>
      <c r="F32" s="2" t="s">
        <v>54</v>
      </c>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H32"/>
  <sheetViews>
    <sheetView workbookViewId="0">
      <selection activeCell="B34" sqref="B34"/>
    </sheetView>
  </sheetViews>
  <sheetFormatPr defaultRowHeight="12.75"/>
  <cols>
    <col min="1" max="1" width="3.140625" customWidth="1"/>
    <col min="2" max="2" width="57.140625" bestFit="1" customWidth="1"/>
    <col min="3" max="3" width="6" bestFit="1" customWidth="1"/>
    <col min="4" max="4" width="11" customWidth="1"/>
    <col min="5" max="5" width="33.85546875" bestFit="1" customWidth="1"/>
    <col min="6" max="6" width="9" bestFit="1" customWidth="1"/>
    <col min="7" max="7" width="15.85546875" bestFit="1" customWidth="1"/>
    <col min="8" max="8" width="25.140625" bestFit="1" customWidth="1"/>
  </cols>
  <sheetData>
    <row r="2" spans="2:8">
      <c r="B2" s="5" t="s">
        <v>18</v>
      </c>
      <c r="C2" s="2"/>
      <c r="D2" s="2"/>
    </row>
    <row r="3" spans="2:8">
      <c r="C3" s="2"/>
      <c r="D3" s="2"/>
    </row>
    <row r="4" spans="2:8">
      <c r="B4" s="6" t="s">
        <v>19</v>
      </c>
      <c r="C4" s="20" t="s">
        <v>20</v>
      </c>
      <c r="D4" s="21"/>
      <c r="E4" s="10" t="s">
        <v>21</v>
      </c>
      <c r="F4" s="8" t="s">
        <v>28</v>
      </c>
      <c r="G4" s="9" t="s">
        <v>22</v>
      </c>
      <c r="H4" s="9" t="s">
        <v>17</v>
      </c>
    </row>
    <row r="5" spans="2:8">
      <c r="B5" s="11"/>
      <c r="C5" s="1"/>
      <c r="D5" s="22"/>
      <c r="E5" s="23"/>
      <c r="F5" s="1"/>
      <c r="G5" s="1"/>
      <c r="H5" s="11"/>
    </row>
    <row r="6" spans="2:8">
      <c r="B6" s="11" t="s">
        <v>55</v>
      </c>
      <c r="C6" s="24">
        <v>1</v>
      </c>
      <c r="D6" s="11" t="s">
        <v>56</v>
      </c>
      <c r="E6" s="13"/>
      <c r="F6" s="3" t="s">
        <v>57</v>
      </c>
      <c r="G6" s="3"/>
      <c r="H6" s="12" t="s">
        <v>58</v>
      </c>
    </row>
    <row r="7" spans="2:8">
      <c r="B7" s="11"/>
      <c r="C7" s="1"/>
      <c r="D7" s="25"/>
      <c r="E7" s="13"/>
      <c r="F7" s="1"/>
      <c r="G7" s="1"/>
      <c r="H7" s="11"/>
    </row>
    <row r="8" spans="2:8">
      <c r="B8" s="11" t="s">
        <v>59</v>
      </c>
      <c r="C8" s="3"/>
      <c r="D8" s="26"/>
      <c r="E8" s="13"/>
      <c r="F8" s="3" t="s">
        <v>60</v>
      </c>
      <c r="G8" s="3"/>
      <c r="H8" s="12" t="s">
        <v>61</v>
      </c>
    </row>
    <row r="9" spans="2:8">
      <c r="B9" s="11"/>
      <c r="C9" s="3"/>
      <c r="D9" s="26"/>
      <c r="E9" s="13"/>
      <c r="F9" s="3"/>
      <c r="G9" s="3"/>
      <c r="H9" s="12"/>
    </row>
    <row r="10" spans="2:8">
      <c r="B10" s="11" t="s">
        <v>62</v>
      </c>
      <c r="C10" s="3"/>
      <c r="D10" s="26"/>
      <c r="E10" s="13"/>
      <c r="F10" s="3" t="s">
        <v>16</v>
      </c>
      <c r="G10" s="3"/>
      <c r="H10" s="12" t="s">
        <v>63</v>
      </c>
    </row>
    <row r="11" spans="2:8">
      <c r="B11" s="11"/>
      <c r="C11" s="3"/>
      <c r="D11" s="26"/>
      <c r="E11" s="13"/>
      <c r="F11" s="3"/>
      <c r="G11" s="3"/>
      <c r="H11" s="12"/>
    </row>
    <row r="12" spans="2:8">
      <c r="B12" s="11" t="s">
        <v>64</v>
      </c>
      <c r="C12" s="3"/>
      <c r="D12" s="25" t="s">
        <v>65</v>
      </c>
      <c r="E12" s="13"/>
      <c r="F12" s="3" t="s">
        <v>66</v>
      </c>
      <c r="G12" s="3">
        <v>1999</v>
      </c>
      <c r="H12" s="12" t="s">
        <v>67</v>
      </c>
    </row>
    <row r="13" spans="2:8">
      <c r="B13" s="11"/>
      <c r="C13" s="3">
        <v>34</v>
      </c>
      <c r="D13" s="26"/>
      <c r="E13" s="13" t="s">
        <v>68</v>
      </c>
      <c r="F13" s="3"/>
      <c r="G13" s="3"/>
      <c r="H13" s="12"/>
    </row>
    <row r="14" spans="2:8">
      <c r="B14" s="11"/>
      <c r="C14" s="3">
        <v>26</v>
      </c>
      <c r="D14" s="26"/>
      <c r="E14" s="13" t="s">
        <v>69</v>
      </c>
      <c r="F14" s="3"/>
      <c r="G14" s="3"/>
      <c r="H14" s="12"/>
    </row>
    <row r="15" spans="2:8">
      <c r="B15" s="11"/>
      <c r="C15" s="3">
        <v>20</v>
      </c>
      <c r="D15" s="26"/>
      <c r="E15" s="13" t="s">
        <v>70</v>
      </c>
      <c r="F15" s="3"/>
      <c r="G15" s="3"/>
      <c r="H15" s="12"/>
    </row>
    <row r="16" spans="2:8">
      <c r="B16" s="11"/>
      <c r="C16" s="3">
        <v>10</v>
      </c>
      <c r="D16" s="26"/>
      <c r="E16" s="27" t="s">
        <v>71</v>
      </c>
      <c r="F16" s="3"/>
      <c r="G16" s="3"/>
      <c r="H16" s="12"/>
    </row>
    <row r="17" spans="2:8">
      <c r="B17" s="11"/>
      <c r="C17" s="3">
        <v>10</v>
      </c>
      <c r="D17" s="26"/>
      <c r="E17" s="13" t="s">
        <v>72</v>
      </c>
      <c r="F17" s="3"/>
      <c r="G17" s="3"/>
      <c r="H17" s="12"/>
    </row>
    <row r="18" spans="2:8">
      <c r="B18" s="11"/>
      <c r="C18" s="3"/>
      <c r="D18" s="26"/>
      <c r="E18" s="13"/>
      <c r="F18" s="3"/>
      <c r="G18" s="3"/>
      <c r="H18" s="12"/>
    </row>
    <row r="19" spans="2:8">
      <c r="B19" s="11" t="s">
        <v>73</v>
      </c>
      <c r="C19" s="3"/>
      <c r="D19" s="25" t="s">
        <v>74</v>
      </c>
      <c r="E19" s="13"/>
      <c r="F19" s="3" t="s">
        <v>75</v>
      </c>
      <c r="G19" s="3">
        <v>2002</v>
      </c>
      <c r="H19" s="12" t="s">
        <v>76</v>
      </c>
    </row>
    <row r="20" spans="2:8">
      <c r="B20" s="11"/>
      <c r="C20" s="3">
        <v>42.5</v>
      </c>
      <c r="D20" s="26"/>
      <c r="E20" s="13" t="s">
        <v>77</v>
      </c>
      <c r="F20" s="3" t="s">
        <v>78</v>
      </c>
      <c r="G20" s="3">
        <v>2003</v>
      </c>
      <c r="H20" s="12" t="s">
        <v>76</v>
      </c>
    </row>
    <row r="21" spans="2:8">
      <c r="B21" s="11"/>
      <c r="C21" s="3">
        <v>32.5</v>
      </c>
      <c r="D21" s="26"/>
      <c r="E21" s="13" t="s">
        <v>79</v>
      </c>
      <c r="F21" s="3"/>
      <c r="G21" s="3"/>
      <c r="H21" s="12"/>
    </row>
    <row r="22" spans="2:8">
      <c r="B22" s="11"/>
      <c r="C22" s="3">
        <v>25</v>
      </c>
      <c r="D22" s="26"/>
      <c r="E22" s="13" t="s">
        <v>80</v>
      </c>
      <c r="F22" s="3"/>
      <c r="G22" s="3"/>
      <c r="H22" s="12"/>
    </row>
    <row r="23" spans="2:8">
      <c r="B23" s="11"/>
      <c r="C23" s="3"/>
      <c r="D23" s="26"/>
      <c r="E23" s="13"/>
      <c r="F23" s="3"/>
      <c r="G23" s="3"/>
      <c r="H23" s="12"/>
    </row>
    <row r="24" spans="2:8">
      <c r="B24" s="11" t="s">
        <v>81</v>
      </c>
      <c r="C24" s="3"/>
      <c r="D24" s="25" t="s">
        <v>82</v>
      </c>
      <c r="E24" s="13"/>
      <c r="F24" s="3" t="s">
        <v>83</v>
      </c>
      <c r="G24" s="3"/>
      <c r="H24" s="12" t="s">
        <v>84</v>
      </c>
    </row>
    <row r="25" spans="2:8">
      <c r="B25" s="11"/>
      <c r="C25" s="3">
        <v>37.78</v>
      </c>
      <c r="D25" s="26"/>
      <c r="E25" s="13" t="s">
        <v>85</v>
      </c>
      <c r="F25" s="3"/>
      <c r="G25" s="3"/>
      <c r="H25" s="12"/>
    </row>
    <row r="26" spans="2:8">
      <c r="B26" s="11"/>
      <c r="C26" s="3">
        <v>28.89</v>
      </c>
      <c r="D26" s="26"/>
      <c r="E26" s="13" t="s">
        <v>69</v>
      </c>
      <c r="F26" s="3"/>
      <c r="G26" s="3"/>
      <c r="H26" s="12"/>
    </row>
    <row r="27" spans="2:8">
      <c r="B27" s="11"/>
      <c r="C27" s="4">
        <v>22.22</v>
      </c>
      <c r="D27" s="26"/>
      <c r="E27" s="13" t="s">
        <v>80</v>
      </c>
      <c r="F27" s="3"/>
      <c r="G27" s="3"/>
      <c r="H27" s="12"/>
    </row>
    <row r="28" spans="2:8">
      <c r="B28" s="11"/>
      <c r="C28" s="3">
        <v>11.11</v>
      </c>
      <c r="D28" s="26"/>
      <c r="E28" s="13" t="s">
        <v>86</v>
      </c>
      <c r="F28" s="3"/>
      <c r="G28" s="3"/>
      <c r="H28" s="12"/>
    </row>
    <row r="29" spans="2:8">
      <c r="B29" s="14"/>
      <c r="C29" s="15"/>
      <c r="D29" s="28"/>
      <c r="E29" s="16"/>
      <c r="F29" s="15"/>
      <c r="G29" s="15"/>
      <c r="H29" s="14"/>
    </row>
    <row r="31" spans="2:8">
      <c r="B31" t="s">
        <v>26</v>
      </c>
    </row>
    <row r="32" spans="2:8">
      <c r="B32" t="s">
        <v>27</v>
      </c>
    </row>
  </sheetData>
  <phoneticPr fontId="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22"/>
  <sheetViews>
    <sheetView workbookViewId="0">
      <selection activeCell="B17" sqref="B17"/>
    </sheetView>
  </sheetViews>
  <sheetFormatPr defaultRowHeight="12.75"/>
  <cols>
    <col min="1" max="1" width="58.28515625" customWidth="1"/>
    <col min="2" max="2" width="30.140625" customWidth="1"/>
    <col min="3" max="3" width="23.28515625" customWidth="1"/>
  </cols>
  <sheetData>
    <row r="1" spans="1:3">
      <c r="B1" s="29" t="s">
        <v>87</v>
      </c>
    </row>
    <row r="2" spans="1:3">
      <c r="A2" s="5" t="s">
        <v>88</v>
      </c>
      <c r="B2" s="5" t="s">
        <v>89</v>
      </c>
      <c r="C2" s="5" t="s">
        <v>17</v>
      </c>
    </row>
    <row r="3" spans="1:3">
      <c r="A3" t="s">
        <v>90</v>
      </c>
      <c r="B3" s="30">
        <v>1977</v>
      </c>
      <c r="C3" t="s">
        <v>91</v>
      </c>
    </row>
    <row r="4" spans="1:3">
      <c r="A4" t="s">
        <v>92</v>
      </c>
      <c r="B4" s="31">
        <v>32283</v>
      </c>
      <c r="C4" t="s">
        <v>93</v>
      </c>
    </row>
    <row r="5" spans="1:3">
      <c r="A5" t="s">
        <v>94</v>
      </c>
      <c r="B5" s="32">
        <v>1959</v>
      </c>
      <c r="C5" t="s">
        <v>95</v>
      </c>
    </row>
    <row r="6" spans="1:3">
      <c r="A6" t="s">
        <v>96</v>
      </c>
      <c r="B6" s="33">
        <v>29830</v>
      </c>
      <c r="C6" t="s">
        <v>97</v>
      </c>
    </row>
    <row r="7" spans="1:3">
      <c r="A7" t="s">
        <v>98</v>
      </c>
      <c r="B7" s="31">
        <v>35166</v>
      </c>
      <c r="C7" t="s">
        <v>99</v>
      </c>
    </row>
    <row r="8" spans="1:3">
      <c r="A8" t="s">
        <v>100</v>
      </c>
      <c r="B8" t="s">
        <v>101</v>
      </c>
      <c r="C8" t="s">
        <v>102</v>
      </c>
    </row>
    <row r="9" spans="1:3">
      <c r="A9" t="s">
        <v>2</v>
      </c>
      <c r="B9" s="31">
        <v>37426</v>
      </c>
      <c r="C9" t="s">
        <v>103</v>
      </c>
    </row>
    <row r="10" spans="1:3">
      <c r="A10" t="s">
        <v>104</v>
      </c>
      <c r="B10" s="32">
        <v>1998</v>
      </c>
      <c r="C10" t="s">
        <v>103</v>
      </c>
    </row>
    <row r="11" spans="1:3">
      <c r="A11" t="s">
        <v>13</v>
      </c>
      <c r="B11" s="34">
        <v>2004</v>
      </c>
      <c r="C11" t="s">
        <v>103</v>
      </c>
    </row>
    <row r="12" spans="1:3">
      <c r="B12" s="35" t="s">
        <v>105</v>
      </c>
    </row>
    <row r="13" spans="1:3">
      <c r="A13" t="s">
        <v>106</v>
      </c>
      <c r="B13" s="31">
        <v>30652</v>
      </c>
      <c r="C13" t="s">
        <v>107</v>
      </c>
    </row>
    <row r="15" spans="1:3">
      <c r="B15" s="29" t="s">
        <v>108</v>
      </c>
    </row>
    <row r="16" spans="1:3">
      <c r="A16" t="s">
        <v>109</v>
      </c>
      <c r="B16" s="33">
        <v>30803</v>
      </c>
      <c r="C16" t="s">
        <v>110</v>
      </c>
    </row>
    <row r="17" spans="1:3">
      <c r="A17" t="s">
        <v>111</v>
      </c>
      <c r="B17" s="33">
        <v>35186</v>
      </c>
      <c r="C17" t="s">
        <v>112</v>
      </c>
    </row>
    <row r="18" spans="1:3">
      <c r="A18" t="s">
        <v>113</v>
      </c>
      <c r="B18" s="33">
        <v>34243</v>
      </c>
      <c r="C18" t="s">
        <v>110</v>
      </c>
    </row>
    <row r="19" spans="1:3">
      <c r="A19" t="s">
        <v>114</v>
      </c>
      <c r="B19" s="33">
        <v>35125</v>
      </c>
      <c r="C19" t="s">
        <v>112</v>
      </c>
    </row>
    <row r="20" spans="1:3">
      <c r="A20" t="s">
        <v>115</v>
      </c>
      <c r="B20" s="30">
        <v>1997</v>
      </c>
      <c r="C20" t="s">
        <v>116</v>
      </c>
    </row>
    <row r="21" spans="1:3">
      <c r="A21" t="s">
        <v>11</v>
      </c>
      <c r="B21" s="36">
        <v>2005</v>
      </c>
      <c r="C21" s="37" t="s">
        <v>117</v>
      </c>
    </row>
    <row r="22" spans="1:3">
      <c r="A22" t="s">
        <v>25</v>
      </c>
      <c r="B22" s="36">
        <v>2004</v>
      </c>
      <c r="C22" s="37" t="s">
        <v>117</v>
      </c>
    </row>
  </sheetData>
  <phoneticPr fontId="0"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workbookViewId="0"/>
  </sheetViews>
  <sheetFormatPr defaultRowHeight="12.75"/>
  <sheetData/>
  <phoneticPr fontId="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
  <sheetViews>
    <sheetView workbookViewId="0"/>
  </sheetViews>
  <sheetFormatPr defaultRowHeight="12.75"/>
  <sheetData/>
  <phoneticPr fontId="57"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
  <sheetViews>
    <sheetView workbookViewId="0"/>
  </sheetViews>
  <sheetFormatPr defaultRowHeight="12.75"/>
  <sheetData/>
  <phoneticPr fontId="5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sheetPr>
  <dimension ref="A1:Q77"/>
  <sheetViews>
    <sheetView view="pageLayout" zoomScaleNormal="100" zoomScaleSheetLayoutView="80" workbookViewId="0">
      <selection sqref="A1:B1"/>
    </sheetView>
  </sheetViews>
  <sheetFormatPr defaultRowHeight="12.75"/>
  <cols>
    <col min="1" max="1" width="19.5703125" customWidth="1"/>
    <col min="2" max="2" width="131.42578125" customWidth="1"/>
  </cols>
  <sheetData>
    <row r="1" spans="1:2" ht="25.5" customHeight="1">
      <c r="A1" s="430" t="s">
        <v>421</v>
      </c>
      <c r="B1" s="430"/>
    </row>
    <row r="2" spans="1:2" s="41" customFormat="1" ht="7.5" customHeight="1">
      <c r="A2" s="437"/>
      <c r="B2" s="437"/>
    </row>
    <row r="3" spans="1:2" ht="23.25" customHeight="1">
      <c r="B3" s="60"/>
    </row>
    <row r="4" spans="1:2" s="62" customFormat="1" ht="47.25" customHeight="1">
      <c r="A4" s="61"/>
      <c r="B4" s="125" t="s">
        <v>422</v>
      </c>
    </row>
    <row r="5" spans="1:2" s="62" customFormat="1" ht="60.75" customHeight="1">
      <c r="A5" s="61"/>
      <c r="B5" s="125" t="s">
        <v>420</v>
      </c>
    </row>
    <row r="6" spans="1:2" s="62" customFormat="1" ht="46.5" customHeight="1">
      <c r="A6" s="61"/>
      <c r="B6" s="125" t="s">
        <v>387</v>
      </c>
    </row>
    <row r="7" spans="1:2">
      <c r="A7" s="1"/>
      <c r="B7" s="1"/>
    </row>
    <row r="27" spans="1:2" ht="32.25" customHeight="1">
      <c r="A27" s="126"/>
      <c r="B27" s="127" t="s">
        <v>407</v>
      </c>
    </row>
    <row r="77" spans="1:17">
      <c r="A77" s="247"/>
      <c r="B77" s="247"/>
      <c r="C77" s="247"/>
      <c r="D77" s="247"/>
      <c r="E77" s="247"/>
      <c r="F77" s="247"/>
      <c r="G77" s="247"/>
      <c r="H77" s="247"/>
      <c r="I77" s="247"/>
      <c r="J77" s="247"/>
      <c r="K77" s="247"/>
      <c r="L77" s="247"/>
      <c r="M77" s="247"/>
      <c r="N77" s="247"/>
      <c r="O77" s="247"/>
      <c r="P77" s="247"/>
      <c r="Q77" s="247"/>
    </row>
  </sheetData>
  <mergeCells count="2">
    <mergeCell ref="A1:B1"/>
    <mergeCell ref="A2:B2"/>
  </mergeCells>
  <printOptions horizontalCentered="1"/>
  <pageMargins left="0.25" right="0.25" top="0.75" bottom="0.75" header="0.3" footer="0.3"/>
  <pageSetup paperSize="5" orientation="landscape" horizontalDpi="300" verticalDpi="300" r:id="rId1"/>
  <headerFooter>
    <oddFooter>&amp;C&amp;"-,Bold"MEEI Bulletins Vol 53  No.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sheetPr>
  <dimension ref="A1:Q75"/>
  <sheetViews>
    <sheetView view="pageLayout" zoomScaleNormal="100" zoomScaleSheetLayoutView="80" workbookViewId="0">
      <selection activeCell="D28" sqref="D28"/>
    </sheetView>
  </sheetViews>
  <sheetFormatPr defaultColWidth="9.140625" defaultRowHeight="12.75"/>
  <cols>
    <col min="1" max="1" width="12.140625" style="39" customWidth="1"/>
    <col min="2" max="2" width="3.140625" style="45" customWidth="1"/>
    <col min="3" max="3" width="53" style="39" customWidth="1"/>
    <col min="4" max="4" width="15" style="39" customWidth="1"/>
    <col min="5" max="5" width="3.140625" style="45" customWidth="1"/>
    <col min="6" max="6" width="76.140625" style="39" customWidth="1"/>
    <col min="7" max="16384" width="9.140625" style="39"/>
  </cols>
  <sheetData>
    <row r="1" spans="1:16" ht="25.5" customHeight="1">
      <c r="A1" s="430" t="s">
        <v>229</v>
      </c>
      <c r="B1" s="430"/>
      <c r="C1" s="430"/>
      <c r="D1" s="430"/>
      <c r="E1" s="430"/>
      <c r="F1" s="430"/>
    </row>
    <row r="2" spans="1:16" s="41" customFormat="1" ht="14.25" customHeight="1">
      <c r="A2" s="437" t="s">
        <v>225</v>
      </c>
      <c r="B2" s="437"/>
      <c r="C2" s="437"/>
      <c r="D2" s="437"/>
      <c r="E2" s="437"/>
      <c r="F2" s="437"/>
    </row>
    <row r="3" spans="1:16" s="42" customFormat="1" ht="14.25" customHeight="1">
      <c r="E3" s="230"/>
      <c r="G3" s="162"/>
      <c r="H3" s="163"/>
    </row>
    <row r="4" spans="1:16" s="43" customFormat="1" ht="14.25" customHeight="1">
      <c r="A4" s="124" t="s">
        <v>196</v>
      </c>
      <c r="B4" s="123" t="s">
        <v>125</v>
      </c>
      <c r="C4" s="124" t="s">
        <v>197</v>
      </c>
      <c r="D4" s="124" t="s">
        <v>172</v>
      </c>
      <c r="E4" s="123" t="s">
        <v>125</v>
      </c>
      <c r="F4" s="124" t="s">
        <v>206</v>
      </c>
      <c r="G4" s="162"/>
      <c r="H4" s="163"/>
      <c r="I4" s="42"/>
    </row>
    <row r="5" spans="1:16" s="43" customFormat="1" ht="14.25" customHeight="1">
      <c r="A5" s="124" t="s">
        <v>25</v>
      </c>
      <c r="B5" s="123" t="s">
        <v>125</v>
      </c>
      <c r="C5" s="124" t="s">
        <v>179</v>
      </c>
      <c r="D5" s="124" t="s">
        <v>173</v>
      </c>
      <c r="E5" s="123" t="s">
        <v>125</v>
      </c>
      <c r="F5" s="124" t="s">
        <v>207</v>
      </c>
      <c r="G5" s="202"/>
      <c r="H5" s="202"/>
      <c r="I5" s="42"/>
    </row>
    <row r="6" spans="1:16" s="43" customFormat="1" ht="14.25" customHeight="1">
      <c r="A6" s="124" t="s">
        <v>251</v>
      </c>
      <c r="B6" s="123" t="s">
        <v>125</v>
      </c>
      <c r="C6" s="124" t="s">
        <v>252</v>
      </c>
      <c r="D6" s="124" t="s">
        <v>3</v>
      </c>
      <c r="E6" s="123" t="s">
        <v>125</v>
      </c>
      <c r="F6" s="124" t="s">
        <v>281</v>
      </c>
      <c r="I6" s="42"/>
    </row>
    <row r="7" spans="1:16" s="43" customFormat="1" ht="14.25" customHeight="1">
      <c r="A7" s="266" t="s">
        <v>441</v>
      </c>
      <c r="B7" s="123" t="s">
        <v>125</v>
      </c>
      <c r="C7" s="266" t="s">
        <v>442</v>
      </c>
      <c r="D7" s="124" t="s">
        <v>16</v>
      </c>
      <c r="E7" s="123" t="s">
        <v>125</v>
      </c>
      <c r="F7" s="124" t="s">
        <v>222</v>
      </c>
    </row>
    <row r="8" spans="1:16" s="43" customFormat="1" ht="14.25" customHeight="1">
      <c r="A8" s="124" t="s">
        <v>408</v>
      </c>
      <c r="B8" s="123" t="s">
        <v>125</v>
      </c>
      <c r="C8" s="124" t="s">
        <v>409</v>
      </c>
      <c r="D8" s="124" t="s">
        <v>419</v>
      </c>
      <c r="E8" s="123" t="s">
        <v>125</v>
      </c>
      <c r="F8" s="124" t="s">
        <v>221</v>
      </c>
    </row>
    <row r="9" spans="1:16" s="43" customFormat="1" ht="14.25" customHeight="1">
      <c r="A9" s="124" t="s">
        <v>139</v>
      </c>
      <c r="B9" s="123" t="s">
        <v>125</v>
      </c>
      <c r="C9" s="124" t="s">
        <v>263</v>
      </c>
      <c r="D9" s="124" t="s">
        <v>232</v>
      </c>
      <c r="E9" s="123" t="s">
        <v>125</v>
      </c>
      <c r="F9" s="124" t="s">
        <v>230</v>
      </c>
    </row>
    <row r="10" spans="1:16" s="43" customFormat="1" ht="14.25" customHeight="1">
      <c r="A10" s="124" t="s">
        <v>155</v>
      </c>
      <c r="B10" s="123" t="s">
        <v>125</v>
      </c>
      <c r="C10" s="124" t="s">
        <v>264</v>
      </c>
      <c r="D10" s="124" t="s">
        <v>553</v>
      </c>
      <c r="E10" s="123"/>
      <c r="F10" s="124" t="s">
        <v>565</v>
      </c>
    </row>
    <row r="11" spans="1:16" s="43" customFormat="1" ht="14.25" customHeight="1">
      <c r="A11" s="124" t="s">
        <v>185</v>
      </c>
      <c r="B11" s="123" t="s">
        <v>125</v>
      </c>
      <c r="C11" s="124" t="s">
        <v>470</v>
      </c>
      <c r="D11" s="124" t="s">
        <v>515</v>
      </c>
      <c r="E11" s="123" t="s">
        <v>125</v>
      </c>
      <c r="F11" s="124" t="s">
        <v>516</v>
      </c>
    </row>
    <row r="12" spans="1:16" s="43" customFormat="1" ht="14.25" customHeight="1">
      <c r="A12" s="124" t="s">
        <v>325</v>
      </c>
      <c r="B12" s="123" t="s">
        <v>125</v>
      </c>
      <c r="C12" s="124" t="s">
        <v>461</v>
      </c>
      <c r="D12" s="124" t="s">
        <v>317</v>
      </c>
      <c r="E12" s="123"/>
      <c r="F12" s="124" t="s">
        <v>318</v>
      </c>
    </row>
    <row r="13" spans="1:16" s="43" customFormat="1" ht="14.25" customHeight="1">
      <c r="A13" s="124" t="s">
        <v>188</v>
      </c>
      <c r="B13" s="123" t="s">
        <v>125</v>
      </c>
      <c r="C13" s="124" t="s">
        <v>144</v>
      </c>
      <c r="D13" s="124" t="s">
        <v>315</v>
      </c>
      <c r="E13" s="123" t="s">
        <v>125</v>
      </c>
      <c r="F13" s="124" t="s">
        <v>323</v>
      </c>
    </row>
    <row r="14" spans="1:16" s="43" customFormat="1" ht="14.25" customHeight="1">
      <c r="A14" s="124" t="s">
        <v>4</v>
      </c>
      <c r="B14" s="123" t="s">
        <v>125</v>
      </c>
      <c r="C14" s="124" t="s">
        <v>604</v>
      </c>
      <c r="D14" s="124" t="s">
        <v>492</v>
      </c>
      <c r="E14" s="123" t="s">
        <v>125</v>
      </c>
      <c r="F14" s="124" t="s">
        <v>239</v>
      </c>
    </row>
    <row r="15" spans="1:16" s="43" customFormat="1" ht="14.25" customHeight="1">
      <c r="A15" s="124" t="s">
        <v>2</v>
      </c>
      <c r="B15" s="123" t="s">
        <v>125</v>
      </c>
      <c r="C15" s="124" t="s">
        <v>240</v>
      </c>
      <c r="D15" s="152" t="s">
        <v>423</v>
      </c>
      <c r="E15" s="123" t="s">
        <v>125</v>
      </c>
      <c r="F15" s="159" t="s">
        <v>424</v>
      </c>
      <c r="G15" s="44"/>
      <c r="H15" s="44"/>
      <c r="I15" s="44"/>
      <c r="J15" s="44"/>
      <c r="K15" s="44"/>
      <c r="L15" s="44"/>
      <c r="M15" s="44"/>
      <c r="N15" s="44"/>
      <c r="O15" s="44"/>
      <c r="P15" s="44"/>
    </row>
    <row r="16" spans="1:16" s="43" customFormat="1" ht="14.25" customHeight="1">
      <c r="A16" s="124" t="s">
        <v>509</v>
      </c>
      <c r="B16" s="123" t="s">
        <v>125</v>
      </c>
      <c r="C16" s="124" t="s">
        <v>542</v>
      </c>
      <c r="D16" s="124" t="s">
        <v>24</v>
      </c>
      <c r="E16" s="123" t="s">
        <v>125</v>
      </c>
      <c r="F16" s="124" t="s">
        <v>180</v>
      </c>
      <c r="G16" s="44"/>
      <c r="H16" s="44"/>
      <c r="I16" s="44"/>
      <c r="J16" s="44"/>
      <c r="K16" s="44"/>
      <c r="L16" s="44"/>
      <c r="M16" s="44"/>
      <c r="N16" s="44"/>
      <c r="O16" s="44"/>
      <c r="P16" s="44"/>
    </row>
    <row r="17" spans="1:6" s="43" customFormat="1" ht="14.25" customHeight="1">
      <c r="A17" s="124" t="s">
        <v>495</v>
      </c>
      <c r="B17" s="123" t="s">
        <v>125</v>
      </c>
      <c r="C17" s="124" t="s">
        <v>504</v>
      </c>
      <c r="D17" s="124" t="s">
        <v>611</v>
      </c>
      <c r="E17" s="123" t="s">
        <v>125</v>
      </c>
      <c r="F17" s="124" t="s">
        <v>248</v>
      </c>
    </row>
    <row r="18" spans="1:6" s="55" customFormat="1" ht="14.25" customHeight="1">
      <c r="A18" s="124" t="s">
        <v>118</v>
      </c>
      <c r="B18" s="123" t="s">
        <v>125</v>
      </c>
      <c r="C18" s="124" t="s">
        <v>226</v>
      </c>
      <c r="D18" s="124" t="s">
        <v>506</v>
      </c>
      <c r="E18" s="123" t="s">
        <v>125</v>
      </c>
      <c r="F18" s="124" t="s">
        <v>507</v>
      </c>
    </row>
    <row r="19" spans="1:6" ht="14.25" customHeight="1">
      <c r="A19" s="124" t="s">
        <v>591</v>
      </c>
      <c r="B19" s="123" t="s">
        <v>125</v>
      </c>
      <c r="C19" s="124" t="s">
        <v>592</v>
      </c>
      <c r="D19" s="124" t="s">
        <v>280</v>
      </c>
      <c r="E19" s="123" t="s">
        <v>125</v>
      </c>
      <c r="F19" s="124" t="s">
        <v>279</v>
      </c>
    </row>
    <row r="20" spans="1:6" ht="14.25" customHeight="1">
      <c r="A20" s="124" t="s">
        <v>494</v>
      </c>
      <c r="B20" s="123" t="s">
        <v>125</v>
      </c>
      <c r="C20" s="124" t="s">
        <v>505</v>
      </c>
      <c r="D20" s="124" t="s">
        <v>7</v>
      </c>
      <c r="E20" s="123" t="s">
        <v>125</v>
      </c>
      <c r="F20" s="124" t="s">
        <v>607</v>
      </c>
    </row>
    <row r="21" spans="1:6" ht="14.25" customHeight="1">
      <c r="A21" s="124" t="s">
        <v>245</v>
      </c>
      <c r="B21" s="123" t="s">
        <v>125</v>
      </c>
      <c r="C21" s="124" t="s">
        <v>246</v>
      </c>
      <c r="D21" s="124" t="s">
        <v>609</v>
      </c>
      <c r="E21" s="123" t="s">
        <v>125</v>
      </c>
      <c r="F21" s="124" t="s">
        <v>608</v>
      </c>
    </row>
    <row r="22" spans="1:6" s="390" customFormat="1" ht="14.25" customHeight="1">
      <c r="A22" s="124" t="s">
        <v>610</v>
      </c>
      <c r="B22" s="123" t="s">
        <v>125</v>
      </c>
      <c r="C22" s="124" t="s">
        <v>603</v>
      </c>
      <c r="D22" s="124" t="s">
        <v>599</v>
      </c>
      <c r="E22" s="123"/>
      <c r="F22" s="124" t="s">
        <v>598</v>
      </c>
    </row>
    <row r="23" spans="1:6" ht="14.25" customHeight="1">
      <c r="A23" s="124" t="s">
        <v>606</v>
      </c>
      <c r="B23" s="123" t="s">
        <v>125</v>
      </c>
      <c r="C23" s="124" t="s">
        <v>605</v>
      </c>
      <c r="D23" s="124" t="s">
        <v>247</v>
      </c>
      <c r="E23" s="123" t="s">
        <v>125</v>
      </c>
      <c r="F23" s="124" t="s">
        <v>156</v>
      </c>
    </row>
    <row r="24" spans="1:6" ht="14.25" customHeight="1">
      <c r="A24" s="124" t="s">
        <v>527</v>
      </c>
      <c r="B24" s="123" t="s">
        <v>125</v>
      </c>
      <c r="C24" s="124" t="s">
        <v>528</v>
      </c>
      <c r="D24" s="124" t="s">
        <v>275</v>
      </c>
      <c r="E24" s="123" t="s">
        <v>125</v>
      </c>
      <c r="F24" s="124" t="s">
        <v>178</v>
      </c>
    </row>
    <row r="25" spans="1:6" ht="14.25" customHeight="1">
      <c r="A25" s="124" t="s">
        <v>10</v>
      </c>
      <c r="B25" s="123" t="s">
        <v>125</v>
      </c>
      <c r="C25" s="124" t="s">
        <v>171</v>
      </c>
    </row>
    <row r="26" spans="1:6" ht="14.25" customHeight="1">
      <c r="A26" s="124" t="s">
        <v>153</v>
      </c>
      <c r="B26" s="123" t="s">
        <v>125</v>
      </c>
      <c r="C26" s="124" t="s">
        <v>249</v>
      </c>
    </row>
    <row r="27" spans="1:6" ht="14.25" customHeight="1">
      <c r="A27" s="124" t="s">
        <v>128</v>
      </c>
      <c r="B27" s="123" t="s">
        <v>125</v>
      </c>
      <c r="C27" s="124" t="s">
        <v>227</v>
      </c>
    </row>
    <row r="28" spans="1:6" ht="14.25" customHeight="1">
      <c r="A28" s="124"/>
      <c r="B28" s="123"/>
      <c r="C28" s="124"/>
    </row>
    <row r="29" spans="1:6" s="390" customFormat="1" ht="14.25" customHeight="1"/>
    <row r="30" spans="1:6" ht="14.25" customHeight="1"/>
    <row r="31" spans="1:6" ht="14.25" customHeight="1"/>
    <row r="32" spans="1:6" ht="14.25" customHeight="1">
      <c r="A32" s="124"/>
      <c r="B32" s="123"/>
      <c r="C32" s="124"/>
      <c r="D32" s="124"/>
      <c r="F32" s="124"/>
    </row>
    <row r="33" spans="1:6" ht="14.25" customHeight="1">
      <c r="A33" s="124"/>
      <c r="B33" s="123"/>
      <c r="C33" s="124"/>
    </row>
    <row r="34" spans="1:6" ht="14.25" customHeight="1">
      <c r="A34" s="124"/>
      <c r="B34" s="123"/>
      <c r="C34" s="124"/>
    </row>
    <row r="35" spans="1:6" ht="14.25" customHeight="1"/>
    <row r="36" spans="1:6" ht="18" customHeight="1">
      <c r="A36" s="430" t="s">
        <v>229</v>
      </c>
      <c r="B36" s="430"/>
      <c r="C36" s="430"/>
      <c r="D36" s="430"/>
      <c r="E36" s="430"/>
      <c r="F36" s="430"/>
    </row>
    <row r="37" spans="1:6" ht="15" customHeight="1">
      <c r="A37" s="441" t="s">
        <v>343</v>
      </c>
      <c r="B37" s="441"/>
      <c r="C37" s="441"/>
      <c r="D37" s="441" t="s">
        <v>344</v>
      </c>
      <c r="E37" s="441"/>
      <c r="F37" s="441"/>
    </row>
    <row r="38" spans="1:6" ht="15">
      <c r="A38" s="124" t="s">
        <v>135</v>
      </c>
      <c r="B38" s="123" t="s">
        <v>125</v>
      </c>
      <c r="C38" s="124" t="s">
        <v>136</v>
      </c>
      <c r="D38" s="124" t="s">
        <v>212</v>
      </c>
      <c r="E38" s="123" t="s">
        <v>125</v>
      </c>
      <c r="F38" s="124" t="s">
        <v>213</v>
      </c>
    </row>
    <row r="39" spans="1:6" ht="15">
      <c r="A39" s="124" t="s">
        <v>137</v>
      </c>
      <c r="B39" s="123" t="s">
        <v>125</v>
      </c>
      <c r="C39" s="124" t="s">
        <v>138</v>
      </c>
      <c r="D39" s="124" t="s">
        <v>177</v>
      </c>
      <c r="E39" s="123" t="s">
        <v>125</v>
      </c>
      <c r="F39" s="124" t="s">
        <v>214</v>
      </c>
    </row>
    <row r="40" spans="1:6" ht="15">
      <c r="A40" s="124" t="s">
        <v>140</v>
      </c>
      <c r="B40" s="123" t="s">
        <v>125</v>
      </c>
      <c r="C40" s="124" t="s">
        <v>141</v>
      </c>
      <c r="D40" s="124" t="s">
        <v>191</v>
      </c>
      <c r="E40" s="123" t="s">
        <v>125</v>
      </c>
      <c r="F40" s="124" t="s">
        <v>192</v>
      </c>
    </row>
    <row r="41" spans="1:6" ht="15">
      <c r="A41" s="124" t="s">
        <v>142</v>
      </c>
      <c r="B41" s="123" t="s">
        <v>125</v>
      </c>
      <c r="C41" s="124" t="s">
        <v>143</v>
      </c>
      <c r="D41" s="124" t="s">
        <v>8</v>
      </c>
      <c r="E41" s="123" t="s">
        <v>125</v>
      </c>
      <c r="F41" s="124" t="s">
        <v>149</v>
      </c>
    </row>
    <row r="42" spans="1:6" ht="15">
      <c r="A42" s="124" t="s">
        <v>316</v>
      </c>
      <c r="B42" s="123" t="s">
        <v>125</v>
      </c>
      <c r="C42" s="124" t="s">
        <v>208</v>
      </c>
      <c r="D42" s="124" t="s">
        <v>150</v>
      </c>
      <c r="E42" s="123" t="s">
        <v>125</v>
      </c>
      <c r="F42" s="124" t="s">
        <v>151</v>
      </c>
    </row>
    <row r="43" spans="1:6" ht="15">
      <c r="A43" s="124" t="s">
        <v>174</v>
      </c>
      <c r="B43" s="123" t="s">
        <v>125</v>
      </c>
      <c r="C43" s="124" t="s">
        <v>175</v>
      </c>
      <c r="D43" s="124" t="s">
        <v>250</v>
      </c>
      <c r="E43" s="123" t="s">
        <v>125</v>
      </c>
      <c r="F43" s="124" t="s">
        <v>223</v>
      </c>
    </row>
    <row r="44" spans="1:6" ht="15">
      <c r="A44" s="124" t="s">
        <v>152</v>
      </c>
      <c r="B44" s="123" t="s">
        <v>125</v>
      </c>
      <c r="C44" s="124" t="s">
        <v>215</v>
      </c>
      <c r="D44" s="124" t="s">
        <v>371</v>
      </c>
      <c r="E44" s="123" t="s">
        <v>125</v>
      </c>
      <c r="F44" s="124" t="s">
        <v>372</v>
      </c>
    </row>
    <row r="45" spans="1:6" ht="15">
      <c r="A45" s="124" t="s">
        <v>193</v>
      </c>
      <c r="B45" s="123" t="s">
        <v>125</v>
      </c>
      <c r="C45" s="124" t="s">
        <v>238</v>
      </c>
      <c r="D45" s="124"/>
      <c r="E45" s="123"/>
      <c r="F45" s="124"/>
    </row>
    <row r="46" spans="1:6" ht="15">
      <c r="A46" s="124"/>
      <c r="B46" s="123"/>
      <c r="C46" s="124"/>
      <c r="D46" s="124"/>
      <c r="E46" s="123"/>
      <c r="F46" s="124"/>
    </row>
    <row r="47" spans="1:6" ht="15">
      <c r="A47" s="124"/>
      <c r="B47" s="123"/>
      <c r="C47" s="124"/>
      <c r="D47" s="124"/>
      <c r="E47" s="123"/>
      <c r="F47" s="124"/>
    </row>
    <row r="48" spans="1:6" ht="15">
      <c r="A48" s="124"/>
      <c r="B48" s="123"/>
      <c r="C48" s="124"/>
      <c r="D48" s="124"/>
      <c r="E48" s="123"/>
      <c r="F48" s="124"/>
    </row>
    <row r="49" spans="1:6" ht="18" customHeight="1">
      <c r="A49" s="124"/>
      <c r="B49" s="123"/>
      <c r="C49" s="124"/>
      <c r="D49" s="124"/>
      <c r="E49" s="123"/>
      <c r="F49" s="124"/>
    </row>
    <row r="50" spans="1:6">
      <c r="A50" s="438" t="s">
        <v>345</v>
      </c>
      <c r="B50" s="439"/>
      <c r="C50" s="439"/>
      <c r="D50" s="440"/>
      <c r="E50" s="440"/>
      <c r="F50" s="440"/>
    </row>
    <row r="51" spans="1:6" ht="15">
      <c r="A51" s="124" t="s">
        <v>123</v>
      </c>
      <c r="B51" s="123" t="s">
        <v>125</v>
      </c>
      <c r="C51" s="124" t="s">
        <v>186</v>
      </c>
      <c r="D51" s="124"/>
      <c r="E51" s="123"/>
      <c r="F51" s="124"/>
    </row>
    <row r="52" spans="1:6" ht="15">
      <c r="A52" s="124" t="s">
        <v>124</v>
      </c>
      <c r="B52" s="123" t="s">
        <v>125</v>
      </c>
      <c r="C52" s="124" t="s">
        <v>194</v>
      </c>
      <c r="D52" s="124"/>
      <c r="E52" s="123"/>
      <c r="F52" s="124"/>
    </row>
    <row r="53" spans="1:6" ht="15">
      <c r="A53" s="124" t="s">
        <v>182</v>
      </c>
      <c r="B53" s="123" t="s">
        <v>125</v>
      </c>
      <c r="C53" s="124" t="s">
        <v>184</v>
      </c>
      <c r="D53" s="124"/>
      <c r="E53" s="123"/>
      <c r="F53" s="124"/>
    </row>
    <row r="54" spans="1:6" ht="15">
      <c r="A54" s="124" t="s">
        <v>127</v>
      </c>
      <c r="B54" s="123" t="s">
        <v>125</v>
      </c>
      <c r="C54" s="124" t="s">
        <v>195</v>
      </c>
      <c r="D54" s="124"/>
      <c r="E54" s="123"/>
      <c r="F54" s="124"/>
    </row>
    <row r="55" spans="1:6" ht="15">
      <c r="A55" s="124" t="s">
        <v>145</v>
      </c>
      <c r="B55" s="123" t="s">
        <v>125</v>
      </c>
      <c r="C55" s="124" t="s">
        <v>146</v>
      </c>
      <c r="D55" s="124"/>
      <c r="E55" s="123"/>
      <c r="F55" s="124"/>
    </row>
    <row r="56" spans="1:6" ht="15">
      <c r="A56" s="124" t="s">
        <v>276</v>
      </c>
      <c r="B56" s="123" t="s">
        <v>125</v>
      </c>
      <c r="C56" s="124" t="s">
        <v>541</v>
      </c>
      <c r="D56" s="124"/>
      <c r="E56" s="123"/>
      <c r="F56" s="124"/>
    </row>
    <row r="57" spans="1:6" ht="15">
      <c r="A57" s="124" t="s">
        <v>258</v>
      </c>
      <c r="B57" s="123" t="s">
        <v>125</v>
      </c>
      <c r="C57" s="124" t="s">
        <v>259</v>
      </c>
      <c r="D57" s="124"/>
      <c r="E57" s="123"/>
      <c r="F57" s="124"/>
    </row>
    <row r="58" spans="1:6" ht="15">
      <c r="A58" s="124" t="s">
        <v>147</v>
      </c>
      <c r="B58" s="123" t="s">
        <v>125</v>
      </c>
      <c r="C58" s="124" t="s">
        <v>148</v>
      </c>
      <c r="D58" s="124"/>
      <c r="E58" s="123"/>
      <c r="F58" s="124"/>
    </row>
    <row r="59" spans="1:6" ht="15">
      <c r="A59" s="124" t="s">
        <v>181</v>
      </c>
      <c r="B59" s="123" t="s">
        <v>125</v>
      </c>
      <c r="C59" s="124" t="s">
        <v>183</v>
      </c>
      <c r="D59" s="124"/>
      <c r="E59" s="123"/>
      <c r="F59" s="124"/>
    </row>
    <row r="60" spans="1:6" ht="15">
      <c r="A60" s="124" t="s">
        <v>154</v>
      </c>
      <c r="B60" s="123" t="s">
        <v>125</v>
      </c>
      <c r="C60" s="124" t="s">
        <v>237</v>
      </c>
      <c r="D60" s="124"/>
      <c r="E60" s="123"/>
      <c r="F60" s="124"/>
    </row>
    <row r="61" spans="1:6" ht="15">
      <c r="A61" s="124" t="s">
        <v>260</v>
      </c>
      <c r="B61" s="123" t="s">
        <v>125</v>
      </c>
      <c r="C61" s="124" t="s">
        <v>261</v>
      </c>
      <c r="D61" s="124"/>
      <c r="E61" s="123"/>
      <c r="F61" s="124"/>
    </row>
    <row r="62" spans="1:6" ht="15">
      <c r="A62" s="124" t="s">
        <v>122</v>
      </c>
      <c r="B62" s="123" t="s">
        <v>125</v>
      </c>
      <c r="C62" s="124" t="s">
        <v>187</v>
      </c>
      <c r="D62" s="124"/>
      <c r="E62" s="123"/>
      <c r="F62" s="124"/>
    </row>
    <row r="63" spans="1:6" ht="15">
      <c r="A63" s="124" t="s">
        <v>242</v>
      </c>
      <c r="B63" s="123" t="s">
        <v>125</v>
      </c>
      <c r="C63" s="124" t="s">
        <v>243</v>
      </c>
      <c r="D63" s="124"/>
      <c r="E63" s="123"/>
      <c r="F63" s="124"/>
    </row>
    <row r="64" spans="1:6" ht="15">
      <c r="A64" s="124" t="s">
        <v>255</v>
      </c>
      <c r="B64" s="123" t="s">
        <v>125</v>
      </c>
      <c r="C64" s="124" t="s">
        <v>256</v>
      </c>
      <c r="D64" s="124"/>
      <c r="E64" s="123"/>
      <c r="F64" s="124"/>
    </row>
    <row r="65" spans="1:17" ht="15">
      <c r="A65" s="124"/>
      <c r="B65" s="123"/>
      <c r="C65" s="124"/>
      <c r="D65" s="124"/>
      <c r="E65" s="123"/>
      <c r="F65" s="124"/>
    </row>
    <row r="66" spans="1:17" ht="15">
      <c r="A66" s="124"/>
      <c r="B66" s="123"/>
      <c r="C66" s="124"/>
      <c r="D66" s="124"/>
      <c r="E66" s="123"/>
      <c r="F66" s="124"/>
    </row>
    <row r="67" spans="1:17" ht="15">
      <c r="A67" s="124"/>
      <c r="B67" s="123"/>
      <c r="C67" s="124"/>
      <c r="D67" s="124"/>
      <c r="E67" s="123"/>
      <c r="F67" s="124"/>
    </row>
    <row r="68" spans="1:17" ht="15">
      <c r="A68" s="124"/>
      <c r="B68" s="123"/>
      <c r="C68" s="124"/>
      <c r="D68" s="124"/>
      <c r="E68" s="123"/>
      <c r="F68" s="124"/>
    </row>
    <row r="69" spans="1:17" ht="15">
      <c r="A69" s="124"/>
      <c r="B69" s="123"/>
      <c r="C69" s="124"/>
      <c r="D69" s="124"/>
      <c r="E69" s="123"/>
      <c r="F69" s="124"/>
    </row>
    <row r="70" spans="1:17" ht="15">
      <c r="A70" s="124"/>
      <c r="B70" s="123"/>
      <c r="C70" s="124"/>
      <c r="D70" s="124"/>
      <c r="E70" s="123"/>
      <c r="F70" s="124"/>
    </row>
    <row r="71" spans="1:17" ht="15">
      <c r="A71" s="124"/>
      <c r="B71" s="123"/>
      <c r="C71" s="124"/>
      <c r="D71" s="124"/>
      <c r="E71" s="123"/>
      <c r="F71" s="124"/>
    </row>
    <row r="72" spans="1:17" ht="15">
      <c r="A72" s="124"/>
      <c r="B72" s="123"/>
      <c r="C72" s="124"/>
      <c r="D72" s="124"/>
      <c r="E72" s="123"/>
      <c r="F72" s="124"/>
    </row>
    <row r="73" spans="1:17" ht="15">
      <c r="A73" s="124"/>
      <c r="B73" s="123"/>
      <c r="C73" s="124"/>
      <c r="D73" s="124"/>
      <c r="E73" s="123"/>
      <c r="F73" s="124"/>
    </row>
    <row r="74" spans="1:17" ht="15">
      <c r="A74" s="124"/>
      <c r="B74" s="123"/>
      <c r="C74" s="124"/>
      <c r="D74" s="124"/>
      <c r="E74" s="123"/>
      <c r="F74" s="124"/>
      <c r="G74" s="248"/>
      <c r="H74" s="248"/>
      <c r="I74" s="248"/>
      <c r="J74" s="248"/>
      <c r="K74" s="248"/>
      <c r="L74" s="248"/>
      <c r="M74" s="248"/>
      <c r="N74" s="248"/>
      <c r="O74" s="248"/>
      <c r="P74" s="248"/>
      <c r="Q74" s="248"/>
    </row>
    <row r="75" spans="1:17">
      <c r="A75" s="248"/>
      <c r="B75" s="238"/>
      <c r="C75" s="248"/>
      <c r="D75" s="248"/>
      <c r="E75" s="238"/>
      <c r="F75" s="248"/>
    </row>
  </sheetData>
  <mergeCells count="7">
    <mergeCell ref="A50:C50"/>
    <mergeCell ref="D50:F50"/>
    <mergeCell ref="A2:F2"/>
    <mergeCell ref="A1:F1"/>
    <mergeCell ref="A37:C37"/>
    <mergeCell ref="D37:F37"/>
    <mergeCell ref="A36:F36"/>
  </mergeCells>
  <printOptions horizontalCentered="1"/>
  <pageMargins left="0.25" right="0.25" top="0.75" bottom="0.75" header="0.3" footer="0.3"/>
  <pageSetup paperSize="5" fitToHeight="2" orientation="landscape" horizontalDpi="300" verticalDpi="300" r:id="rId1"/>
  <headerFooter>
    <oddFooter>&amp;C&amp;"-,Bold"MEEI Bulletins Vol 53  No. 12</oddFooter>
  </headerFooter>
  <colBreaks count="1" manualBreakCount="1">
    <brk id="6"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E77"/>
  <sheetViews>
    <sheetView view="pageLayout" zoomScaleNormal="100" zoomScaleSheetLayoutView="80" workbookViewId="0">
      <selection activeCell="U16" sqref="U16"/>
    </sheetView>
  </sheetViews>
  <sheetFormatPr defaultColWidth="9.140625" defaultRowHeight="12.75"/>
  <cols>
    <col min="1" max="1" width="9.85546875" style="39" customWidth="1"/>
    <col min="2" max="2" width="6.28515625" style="39" customWidth="1"/>
    <col min="3" max="3" width="7.5703125" style="39" customWidth="1"/>
    <col min="4" max="4" width="7.85546875" style="39" bestFit="1" customWidth="1"/>
    <col min="5" max="5" width="7.42578125" style="39" customWidth="1"/>
    <col min="6" max="6" width="6.85546875" style="39" customWidth="1"/>
    <col min="7" max="8" width="7" style="39" customWidth="1"/>
    <col min="9" max="9" width="7.5703125" style="39" customWidth="1"/>
    <col min="10" max="10" width="7" style="39" customWidth="1"/>
    <col min="11" max="11" width="6.7109375" style="39" customWidth="1"/>
    <col min="12" max="12" width="5.7109375" style="39" customWidth="1"/>
    <col min="13" max="13" width="6.42578125" style="39" customWidth="1"/>
    <col min="14" max="14" width="7.42578125" style="39" customWidth="1"/>
    <col min="15" max="15" width="7.5703125" style="39" customWidth="1"/>
    <col min="16" max="16" width="7.42578125" style="39" customWidth="1"/>
    <col min="17" max="17" width="7" style="40" customWidth="1"/>
    <col min="18" max="18" width="8" style="39" bestFit="1" customWidth="1"/>
    <col min="19" max="19" width="7.85546875" style="39" customWidth="1"/>
    <col min="20" max="20" width="8.85546875" style="39" customWidth="1"/>
    <col min="21" max="21" width="9.7109375" style="39" customWidth="1"/>
    <col min="22" max="16384" width="9.140625" style="39"/>
  </cols>
  <sheetData>
    <row r="1" spans="1:31" s="38" customFormat="1" ht="25.5" customHeight="1" thickBot="1">
      <c r="A1" s="442" t="s">
        <v>390</v>
      </c>
      <c r="B1" s="443"/>
      <c r="C1" s="443"/>
      <c r="D1" s="443"/>
      <c r="E1" s="443"/>
      <c r="F1" s="443"/>
      <c r="G1" s="443"/>
      <c r="H1" s="443"/>
      <c r="I1" s="443"/>
      <c r="J1" s="443"/>
      <c r="K1" s="443"/>
      <c r="L1" s="443"/>
      <c r="M1" s="443"/>
      <c r="N1" s="443"/>
      <c r="O1" s="443"/>
      <c r="P1" s="443"/>
      <c r="Q1" s="443"/>
      <c r="R1" s="443"/>
      <c r="S1" s="444"/>
      <c r="T1" s="444"/>
      <c r="U1" s="445"/>
    </row>
    <row r="2" spans="1:31" s="41" customFormat="1" ht="18.75">
      <c r="A2" s="446"/>
      <c r="B2" s="447" t="s">
        <v>324</v>
      </c>
      <c r="C2" s="447" t="s">
        <v>126</v>
      </c>
      <c r="D2" s="447" t="s">
        <v>496</v>
      </c>
      <c r="E2" s="447" t="s">
        <v>234</v>
      </c>
      <c r="F2" s="447" t="s">
        <v>236</v>
      </c>
      <c r="G2" s="447" t="s">
        <v>277</v>
      </c>
      <c r="H2" s="447" t="s">
        <v>235</v>
      </c>
      <c r="I2" s="447" t="s">
        <v>321</v>
      </c>
      <c r="J2" s="447" t="s">
        <v>419</v>
      </c>
      <c r="K2" s="447" t="s">
        <v>118</v>
      </c>
      <c r="L2" s="447" t="s">
        <v>325</v>
      </c>
      <c r="M2" s="447" t="s">
        <v>320</v>
      </c>
      <c r="N2" s="447" t="s">
        <v>189</v>
      </c>
      <c r="O2" s="447" t="s">
        <v>527</v>
      </c>
      <c r="P2" s="447" t="s">
        <v>128</v>
      </c>
      <c r="Q2" s="447" t="s">
        <v>185</v>
      </c>
      <c r="R2" s="448" t="s">
        <v>491</v>
      </c>
      <c r="S2" s="450" t="s">
        <v>231</v>
      </c>
      <c r="T2" s="451"/>
      <c r="U2" s="449" t="s">
        <v>14</v>
      </c>
    </row>
    <row r="3" spans="1:31" s="41" customFormat="1" ht="18.75">
      <c r="A3" s="446"/>
      <c r="B3" s="447"/>
      <c r="C3" s="447"/>
      <c r="D3" s="447"/>
      <c r="E3" s="447"/>
      <c r="F3" s="447"/>
      <c r="G3" s="447"/>
      <c r="H3" s="447"/>
      <c r="I3" s="447"/>
      <c r="J3" s="447"/>
      <c r="K3" s="447"/>
      <c r="L3" s="447"/>
      <c r="M3" s="447"/>
      <c r="N3" s="447"/>
      <c r="O3" s="447"/>
      <c r="P3" s="447"/>
      <c r="Q3" s="447"/>
      <c r="R3" s="448"/>
      <c r="S3" s="259" t="s">
        <v>119</v>
      </c>
      <c r="T3" s="256" t="s">
        <v>120</v>
      </c>
      <c r="U3" s="449"/>
      <c r="V3" s="74"/>
    </row>
    <row r="4" spans="1:31" s="42" customFormat="1" ht="20.100000000000001" customHeight="1">
      <c r="A4" s="168">
        <v>42377</v>
      </c>
      <c r="B4" s="92">
        <v>519.87096774193549</v>
      </c>
      <c r="C4" s="94">
        <v>11805.709677419354</v>
      </c>
      <c r="D4" s="93">
        <v>21269.612903225807</v>
      </c>
      <c r="E4" s="92">
        <v>12542.225806451614</v>
      </c>
      <c r="F4" s="92">
        <v>4998.8387096774195</v>
      </c>
      <c r="G4" s="92">
        <v>1261.0322580645161</v>
      </c>
      <c r="H4" s="92">
        <v>768.74193548387098</v>
      </c>
      <c r="I4" s="92">
        <v>962.77419354838707</v>
      </c>
      <c r="J4" s="92">
        <v>323.64516129032256</v>
      </c>
      <c r="K4" s="92">
        <v>1092.4193548387098</v>
      </c>
      <c r="L4" s="92">
        <v>3.6451612903225805</v>
      </c>
      <c r="M4" s="92">
        <v>268.16129032258067</v>
      </c>
      <c r="N4" s="92">
        <v>403.64516129032256</v>
      </c>
      <c r="O4" s="92">
        <v>89</v>
      </c>
      <c r="P4" s="92">
        <v>65.838709677419359</v>
      </c>
      <c r="Q4" s="92">
        <v>7219</v>
      </c>
      <c r="R4" s="257">
        <v>10829.548387096775</v>
      </c>
      <c r="S4" s="260">
        <v>20456.612903225807</v>
      </c>
      <c r="T4" s="261">
        <v>53967.096774193546</v>
      </c>
      <c r="U4" s="369">
        <f>SUM(S4:T4)</f>
        <v>74423.709677419349</v>
      </c>
      <c r="V4" s="233"/>
    </row>
    <row r="5" spans="1:31" s="43" customFormat="1" ht="20.100000000000001" customHeight="1">
      <c r="A5" s="168">
        <v>42409</v>
      </c>
      <c r="B5" s="92">
        <v>472.97517241379313</v>
      </c>
      <c r="C5" s="94">
        <v>12257.724137931034</v>
      </c>
      <c r="D5" s="93">
        <v>20332.517241379312</v>
      </c>
      <c r="E5" s="92">
        <v>12481.275862068966</v>
      </c>
      <c r="F5" s="92">
        <v>5980.7241379310344</v>
      </c>
      <c r="G5" s="92">
        <v>1448.344827586207</v>
      </c>
      <c r="H5" s="92">
        <v>833.55172413793105</v>
      </c>
      <c r="I5" s="92">
        <v>968.62068965517244</v>
      </c>
      <c r="J5" s="92">
        <v>306.62068965517244</v>
      </c>
      <c r="K5" s="92">
        <v>1221.2758620689656</v>
      </c>
      <c r="L5" s="92">
        <v>2.6206896551724137</v>
      </c>
      <c r="M5" s="92">
        <v>252</v>
      </c>
      <c r="N5" s="92">
        <v>400.72413793103448</v>
      </c>
      <c r="O5" s="92">
        <v>102.79310344827586</v>
      </c>
      <c r="P5" s="92">
        <v>91.65517241379311</v>
      </c>
      <c r="Q5" s="92">
        <v>4662.9310344827591</v>
      </c>
      <c r="R5" s="257">
        <v>13377.068965517241</v>
      </c>
      <c r="S5" s="262">
        <v>21648.310344827587</v>
      </c>
      <c r="T5" s="261">
        <v>53545.113103448275</v>
      </c>
      <c r="U5" s="369">
        <f t="shared" ref="U5:U15" si="0">SUM(S5:T5)</f>
        <v>75193.423448275862</v>
      </c>
      <c r="V5" s="234"/>
    </row>
    <row r="6" spans="1:31" s="43" customFormat="1" ht="20.100000000000001" customHeight="1">
      <c r="A6" s="168">
        <v>42442</v>
      </c>
      <c r="B6" s="92">
        <v>458.16129032258067</v>
      </c>
      <c r="C6" s="94">
        <v>9973</v>
      </c>
      <c r="D6" s="93">
        <v>21607.322580645163</v>
      </c>
      <c r="E6" s="92">
        <v>12494.774193548386</v>
      </c>
      <c r="F6" s="92">
        <v>5535.322580645161</v>
      </c>
      <c r="G6" s="92">
        <v>1447.483870967742</v>
      </c>
      <c r="H6" s="92">
        <v>685.45161290322585</v>
      </c>
      <c r="I6" s="92">
        <v>1053.0967741935483</v>
      </c>
      <c r="J6" s="92">
        <v>303.74193548387098</v>
      </c>
      <c r="K6" s="92">
        <v>947</v>
      </c>
      <c r="L6" s="92">
        <v>1.967741935483871</v>
      </c>
      <c r="M6" s="92">
        <v>293.74193548387098</v>
      </c>
      <c r="N6" s="92">
        <v>374.77419354838707</v>
      </c>
      <c r="O6" s="92">
        <v>103.41935483870968</v>
      </c>
      <c r="P6" s="92">
        <v>79.774193548387103</v>
      </c>
      <c r="Q6" s="92">
        <v>7483.7419354838712</v>
      </c>
      <c r="R6" s="257">
        <v>11664.516129032258</v>
      </c>
      <c r="S6" s="262">
        <v>21026.709677419356</v>
      </c>
      <c r="T6" s="261">
        <v>53480</v>
      </c>
      <c r="U6" s="369">
        <f t="shared" si="0"/>
        <v>74506.709677419363</v>
      </c>
      <c r="V6" s="234"/>
    </row>
    <row r="7" spans="1:31" s="43" customFormat="1" ht="20.100000000000001" customHeight="1">
      <c r="A7" s="168">
        <v>42474</v>
      </c>
      <c r="B7" s="92">
        <v>461.80533333333335</v>
      </c>
      <c r="C7" s="94">
        <v>7134</v>
      </c>
      <c r="D7" s="93">
        <v>21877.166666666668</v>
      </c>
      <c r="E7" s="92">
        <v>12453.533333333333</v>
      </c>
      <c r="F7" s="92">
        <v>5196.5333333333338</v>
      </c>
      <c r="G7" s="92">
        <v>1541.2666666666667</v>
      </c>
      <c r="H7" s="92">
        <v>672.56666666666672</v>
      </c>
      <c r="I7" s="92">
        <v>1052.1333333333334</v>
      </c>
      <c r="J7" s="92">
        <v>291.16666666666669</v>
      </c>
      <c r="K7" s="92">
        <v>1179</v>
      </c>
      <c r="L7" s="92">
        <v>4.2</v>
      </c>
      <c r="M7" s="92">
        <v>223.56666666666666</v>
      </c>
      <c r="N7" s="92">
        <v>350.56666666666666</v>
      </c>
      <c r="O7" s="92">
        <v>118.46666666666667</v>
      </c>
      <c r="P7" s="92">
        <v>70.533333333333331</v>
      </c>
      <c r="Q7" s="92">
        <v>6805</v>
      </c>
      <c r="R7" s="257">
        <v>12680</v>
      </c>
      <c r="S7" s="262">
        <v>20699</v>
      </c>
      <c r="T7" s="261">
        <v>51412</v>
      </c>
      <c r="U7" s="369">
        <f t="shared" si="0"/>
        <v>72111</v>
      </c>
      <c r="V7" s="234"/>
    </row>
    <row r="8" spans="1:31" s="48" customFormat="1" ht="20.100000000000001" customHeight="1">
      <c r="A8" s="168">
        <v>42506</v>
      </c>
      <c r="B8" s="93">
        <v>441.25806451612902</v>
      </c>
      <c r="C8" s="94">
        <v>7679</v>
      </c>
      <c r="D8" s="93">
        <v>21979.16129032258</v>
      </c>
      <c r="E8" s="92">
        <v>11963.354838709678</v>
      </c>
      <c r="F8" s="92">
        <v>5627.3870967741932</v>
      </c>
      <c r="G8" s="92">
        <v>1749.7741935483871</v>
      </c>
      <c r="H8" s="92">
        <v>700.38709677419354</v>
      </c>
      <c r="I8" s="92">
        <v>1025.9032258064517</v>
      </c>
      <c r="J8" s="92">
        <v>316.19354838709677</v>
      </c>
      <c r="K8" s="92">
        <v>1222.483870967742</v>
      </c>
      <c r="L8" s="92">
        <v>3.5161290322580645</v>
      </c>
      <c r="M8" s="92">
        <v>270</v>
      </c>
      <c r="N8" s="92">
        <v>364.09677419354841</v>
      </c>
      <c r="O8" s="92">
        <v>113.09677419354838</v>
      </c>
      <c r="P8" s="92">
        <v>69.193548387096769</v>
      </c>
      <c r="Q8" s="92">
        <v>7175.7741935483873</v>
      </c>
      <c r="R8" s="257">
        <v>12238</v>
      </c>
      <c r="S8" s="262">
        <v>20907</v>
      </c>
      <c r="T8" s="261">
        <v>52031</v>
      </c>
      <c r="U8" s="369">
        <f t="shared" si="0"/>
        <v>72938</v>
      </c>
      <c r="V8" s="417"/>
    </row>
    <row r="9" spans="1:31" s="43" customFormat="1" ht="20.100000000000001" customHeight="1">
      <c r="A9" s="168">
        <v>42538</v>
      </c>
      <c r="B9" s="95">
        <v>508.6</v>
      </c>
      <c r="C9" s="95">
        <v>6067.7</v>
      </c>
      <c r="D9" s="93">
        <v>20898.733333333334</v>
      </c>
      <c r="E9" s="92">
        <v>12026.566666666668</v>
      </c>
      <c r="F9" s="92">
        <v>5657.0333333333338</v>
      </c>
      <c r="G9" s="92">
        <v>1957.6333333333334</v>
      </c>
      <c r="H9" s="92">
        <v>715.66666666666663</v>
      </c>
      <c r="I9" s="92">
        <v>1046.0999999999999</v>
      </c>
      <c r="J9" s="95">
        <v>312.8</v>
      </c>
      <c r="K9" s="95">
        <v>1185.5666666666666</v>
      </c>
      <c r="L9" s="242">
        <v>0</v>
      </c>
      <c r="M9" s="92">
        <v>204.5</v>
      </c>
      <c r="N9" s="92">
        <v>342.1</v>
      </c>
      <c r="O9" s="92">
        <v>89.2</v>
      </c>
      <c r="P9" s="92">
        <v>70.8</v>
      </c>
      <c r="Q9" s="95">
        <v>5786.666666666667</v>
      </c>
      <c r="R9" s="257">
        <v>12303.933333333332</v>
      </c>
      <c r="S9" s="262">
        <v>21171.8</v>
      </c>
      <c r="T9" s="261">
        <v>48001.8</v>
      </c>
      <c r="U9" s="369">
        <f t="shared" si="0"/>
        <v>69173.600000000006</v>
      </c>
      <c r="V9" s="234"/>
    </row>
    <row r="10" spans="1:31" s="43" customFormat="1" ht="20.100000000000001" customHeight="1">
      <c r="A10" s="168">
        <v>42570</v>
      </c>
      <c r="B10" s="95">
        <v>574.77419354838707</v>
      </c>
      <c r="C10" s="95">
        <v>6780.7419354838712</v>
      </c>
      <c r="D10" s="93">
        <v>21185.548387096773</v>
      </c>
      <c r="E10" s="95">
        <v>11900.354838709678</v>
      </c>
      <c r="F10" s="95">
        <v>4865.8709677419356</v>
      </c>
      <c r="G10" s="95">
        <v>2130.5483870967741</v>
      </c>
      <c r="H10" s="95">
        <v>620.54838709677415</v>
      </c>
      <c r="I10" s="95">
        <v>995.48387096774195</v>
      </c>
      <c r="J10" s="95">
        <v>319.19354838709677</v>
      </c>
      <c r="K10" s="95">
        <v>1084</v>
      </c>
      <c r="L10" s="95">
        <v>0</v>
      </c>
      <c r="M10" s="95">
        <v>200.90322580645162</v>
      </c>
      <c r="N10" s="95">
        <v>312.77419354838707</v>
      </c>
      <c r="O10" s="95">
        <v>98.290322580645167</v>
      </c>
      <c r="P10" s="95">
        <v>57.161290322580648</v>
      </c>
      <c r="Q10" s="95">
        <v>3733.3870967741937</v>
      </c>
      <c r="R10" s="257">
        <v>11628.290322580646</v>
      </c>
      <c r="S10" s="262">
        <v>20304.741935483871</v>
      </c>
      <c r="T10" s="261">
        <v>46183</v>
      </c>
      <c r="U10" s="369">
        <f t="shared" si="0"/>
        <v>66487.741935483878</v>
      </c>
      <c r="V10" s="234"/>
    </row>
    <row r="11" spans="1:31" s="43" customFormat="1" ht="20.100000000000001" customHeight="1">
      <c r="A11" s="168">
        <v>42602</v>
      </c>
      <c r="B11" s="92">
        <v>504.96774193548384</v>
      </c>
      <c r="C11" s="92">
        <v>6211</v>
      </c>
      <c r="D11" s="93">
        <v>19170.903225806451</v>
      </c>
      <c r="E11" s="92">
        <v>11875.290322580646</v>
      </c>
      <c r="F11" s="92">
        <v>5577.1935483870966</v>
      </c>
      <c r="G11" s="92">
        <v>1877.2258064516129</v>
      </c>
      <c r="H11" s="92">
        <v>649.80645161290317</v>
      </c>
      <c r="I11" s="92">
        <v>1016.9354838709677</v>
      </c>
      <c r="J11" s="92">
        <v>304.06451612903226</v>
      </c>
      <c r="K11" s="92">
        <v>1094.7741935483871</v>
      </c>
      <c r="L11" s="92">
        <v>0</v>
      </c>
      <c r="M11" s="92">
        <v>164.29032258064515</v>
      </c>
      <c r="N11" s="92">
        <v>305.29032258064518</v>
      </c>
      <c r="O11" s="92">
        <v>102.74193548387096</v>
      </c>
      <c r="P11" s="92">
        <v>54.741935483870968</v>
      </c>
      <c r="Q11" s="92">
        <v>5374</v>
      </c>
      <c r="R11" s="257">
        <v>11296</v>
      </c>
      <c r="S11" s="262">
        <v>20746.354838709678</v>
      </c>
      <c r="T11" s="261">
        <v>44834</v>
      </c>
      <c r="U11" s="369">
        <f t="shared" si="0"/>
        <v>65580.354838709682</v>
      </c>
      <c r="V11" s="234"/>
    </row>
    <row r="12" spans="1:31" s="43" customFormat="1" ht="20.100000000000001" customHeight="1">
      <c r="A12" s="168">
        <v>42634</v>
      </c>
      <c r="B12" s="96">
        <v>449</v>
      </c>
      <c r="C12" s="96">
        <v>11349</v>
      </c>
      <c r="D12" s="93">
        <v>20123.866666666665</v>
      </c>
      <c r="E12" s="96">
        <v>11967.366666666667</v>
      </c>
      <c r="F12" s="96">
        <v>5981.8</v>
      </c>
      <c r="G12" s="96">
        <v>1749.6</v>
      </c>
      <c r="H12" s="96">
        <v>711.4666666666667</v>
      </c>
      <c r="I12" s="96">
        <v>1003.8333333333334</v>
      </c>
      <c r="J12" s="96">
        <v>310.39999999999998</v>
      </c>
      <c r="K12" s="96">
        <v>1046.4000000000001</v>
      </c>
      <c r="L12" s="96">
        <v>0</v>
      </c>
      <c r="M12" s="96">
        <v>260.39999999999998</v>
      </c>
      <c r="N12" s="96">
        <v>316</v>
      </c>
      <c r="O12" s="96">
        <v>117.33333333333333</v>
      </c>
      <c r="P12" s="96">
        <v>53.733333333333334</v>
      </c>
      <c r="Q12" s="96">
        <v>6906.6333333333332</v>
      </c>
      <c r="R12" s="257">
        <v>11687.5</v>
      </c>
      <c r="S12" s="262">
        <v>21207.7</v>
      </c>
      <c r="T12" s="261">
        <v>52827</v>
      </c>
      <c r="U12" s="369">
        <f t="shared" si="0"/>
        <v>74034.7</v>
      </c>
      <c r="V12" s="234"/>
    </row>
    <row r="13" spans="1:31" s="43" customFormat="1" ht="20.100000000000001" customHeight="1">
      <c r="A13" s="168">
        <v>42666</v>
      </c>
      <c r="B13" s="92">
        <v>410.09677419354841</v>
      </c>
      <c r="C13" s="92">
        <v>12115</v>
      </c>
      <c r="D13" s="93">
        <v>19542.354838709678</v>
      </c>
      <c r="E13" s="92">
        <v>11892.741935483871</v>
      </c>
      <c r="F13" s="92">
        <v>6116.1612903225805</v>
      </c>
      <c r="G13" s="92">
        <v>1810.4516129032259</v>
      </c>
      <c r="H13" s="92">
        <v>767.22580645161293</v>
      </c>
      <c r="I13" s="92">
        <v>1004.7096774193549</v>
      </c>
      <c r="J13" s="92">
        <v>305.16129032258067</v>
      </c>
      <c r="K13" s="92">
        <v>1003.0322580645161</v>
      </c>
      <c r="L13" s="92">
        <v>0</v>
      </c>
      <c r="M13" s="92">
        <v>205.7741935483871</v>
      </c>
      <c r="N13" s="92">
        <v>228.06451612903226</v>
      </c>
      <c r="O13" s="92">
        <v>85.387096774193552</v>
      </c>
      <c r="P13" s="92">
        <v>57.903225806451616</v>
      </c>
      <c r="Q13" s="92">
        <v>6130.2903225806449</v>
      </c>
      <c r="R13" s="258">
        <v>7501.9677419354839</v>
      </c>
      <c r="S13" s="262">
        <v>21263.096774193549</v>
      </c>
      <c r="T13" s="261">
        <v>47913</v>
      </c>
      <c r="U13" s="369">
        <f t="shared" si="0"/>
        <v>69176.096774193546</v>
      </c>
      <c r="V13" s="418"/>
      <c r="W13" s="44"/>
      <c r="X13" s="44"/>
      <c r="Y13" s="44"/>
      <c r="Z13" s="44"/>
      <c r="AA13" s="44"/>
      <c r="AB13" s="44"/>
      <c r="AC13" s="44"/>
      <c r="AD13" s="44"/>
      <c r="AE13" s="44"/>
    </row>
    <row r="14" spans="1:31" s="43" customFormat="1" ht="20.100000000000001" customHeight="1">
      <c r="A14" s="168">
        <v>42698</v>
      </c>
      <c r="B14" s="92">
        <v>338.03333333333336</v>
      </c>
      <c r="C14" s="92">
        <v>11139.933333333332</v>
      </c>
      <c r="D14" s="93">
        <v>19969.533333333333</v>
      </c>
      <c r="E14" s="92">
        <v>11852.733333333334</v>
      </c>
      <c r="F14" s="92">
        <v>5547.1</v>
      </c>
      <c r="G14" s="92">
        <v>2298.7333333333331</v>
      </c>
      <c r="H14" s="92">
        <v>718.43333333333328</v>
      </c>
      <c r="I14" s="92">
        <v>978.8</v>
      </c>
      <c r="J14" s="92">
        <v>304.5</v>
      </c>
      <c r="K14" s="92">
        <v>1056</v>
      </c>
      <c r="L14" s="92">
        <v>2.1333333333333333</v>
      </c>
      <c r="M14" s="92">
        <v>199.8</v>
      </c>
      <c r="N14" s="92">
        <v>320.3</v>
      </c>
      <c r="O14" s="92">
        <v>89.233333333333334</v>
      </c>
      <c r="P14" s="92">
        <v>50.533333333333331</v>
      </c>
      <c r="Q14" s="92">
        <v>6198</v>
      </c>
      <c r="R14" s="258">
        <v>10980</v>
      </c>
      <c r="S14" s="262">
        <v>21183.7</v>
      </c>
      <c r="T14" s="261">
        <v>50860</v>
      </c>
      <c r="U14" s="369">
        <f t="shared" si="0"/>
        <v>72043.7</v>
      </c>
      <c r="V14" s="418"/>
      <c r="W14" s="44"/>
      <c r="X14" s="44"/>
      <c r="Y14" s="44"/>
      <c r="Z14" s="44"/>
      <c r="AA14" s="44"/>
      <c r="AB14" s="44"/>
      <c r="AC14" s="44"/>
      <c r="AD14" s="44"/>
      <c r="AE14" s="44"/>
    </row>
    <row r="15" spans="1:31" s="43" customFormat="1" ht="20.100000000000001" customHeight="1">
      <c r="A15" s="168">
        <v>42730</v>
      </c>
      <c r="B15" s="92">
        <v>493.77419354838707</v>
      </c>
      <c r="C15" s="92">
        <v>16142</v>
      </c>
      <c r="D15" s="93">
        <v>18113.967741935485</v>
      </c>
      <c r="E15" s="92">
        <v>11516.741935483871</v>
      </c>
      <c r="F15" s="92">
        <v>6007.2903225806449</v>
      </c>
      <c r="G15" s="92">
        <v>2410.5806451612902</v>
      </c>
      <c r="H15" s="92">
        <v>743.29032258064512</v>
      </c>
      <c r="I15" s="92">
        <v>994</v>
      </c>
      <c r="J15" s="92">
        <v>280.54838709677421</v>
      </c>
      <c r="K15" s="92">
        <v>1617</v>
      </c>
      <c r="L15" s="92">
        <v>0</v>
      </c>
      <c r="M15" s="92">
        <v>241.16129032258064</v>
      </c>
      <c r="N15" s="92">
        <v>284.96774193548384</v>
      </c>
      <c r="O15" s="92">
        <v>96.870967741935488</v>
      </c>
      <c r="P15" s="92">
        <v>69.354838709677423</v>
      </c>
      <c r="Q15" s="92">
        <v>5873.677419354839</v>
      </c>
      <c r="R15" s="258">
        <v>10146.903225806451</v>
      </c>
      <c r="S15" s="262">
        <v>21409.645161290322</v>
      </c>
      <c r="T15" s="261">
        <v>53623</v>
      </c>
      <c r="U15" s="369">
        <f t="shared" si="0"/>
        <v>75032.645161290318</v>
      </c>
      <c r="V15" s="234"/>
    </row>
    <row r="16" spans="1:31" s="55" customFormat="1" ht="25.5" customHeight="1" thickBot="1">
      <c r="A16" s="173" t="s">
        <v>389</v>
      </c>
      <c r="B16" s="171">
        <v>469.75256830601091</v>
      </c>
      <c r="C16" s="189">
        <v>9886</v>
      </c>
      <c r="D16" s="178">
        <v>20504.52732240437</v>
      </c>
      <c r="E16" s="171">
        <v>12078.450819672131</v>
      </c>
      <c r="F16" s="171">
        <v>5588.7568306010926</v>
      </c>
      <c r="G16" s="171">
        <v>1807.9754098360656</v>
      </c>
      <c r="H16" s="171">
        <v>715.07103825136608</v>
      </c>
      <c r="I16" s="171">
        <v>1008.7021857923497</v>
      </c>
      <c r="J16" s="171">
        <v>306.52185792349729</v>
      </c>
      <c r="K16" s="171">
        <v>1146</v>
      </c>
      <c r="L16" s="171">
        <v>1.5</v>
      </c>
      <c r="M16" s="171">
        <v>232.02459016393442</v>
      </c>
      <c r="N16" s="171">
        <v>333.25683060109287</v>
      </c>
      <c r="O16" s="171">
        <v>100.43989071038251</v>
      </c>
      <c r="P16" s="171">
        <v>65.844262295081961</v>
      </c>
      <c r="Q16" s="171">
        <v>6117</v>
      </c>
      <c r="R16" s="358">
        <v>11344</v>
      </c>
      <c r="S16" s="263">
        <v>20997.816939890712</v>
      </c>
      <c r="T16" s="172">
        <v>50707</v>
      </c>
      <c r="U16" s="359">
        <f>SUM(S16:T16)</f>
        <v>71704.816939890705</v>
      </c>
      <c r="V16" s="235"/>
    </row>
    <row r="17" spans="1:21" ht="20.25" hidden="1" customHeight="1">
      <c r="A17" s="53" t="s">
        <v>326</v>
      </c>
      <c r="B17" s="59"/>
      <c r="C17" s="59"/>
      <c r="D17" s="59"/>
      <c r="E17" s="59"/>
      <c r="F17" s="59"/>
      <c r="G17" s="59"/>
      <c r="H17" s="59"/>
      <c r="I17" s="59"/>
      <c r="J17" s="59"/>
      <c r="K17" s="59"/>
      <c r="L17" s="59"/>
      <c r="M17" s="59"/>
      <c r="N17" s="59"/>
      <c r="O17" s="59"/>
      <c r="P17" s="59"/>
      <c r="Q17" s="58"/>
      <c r="R17" s="59"/>
      <c r="S17" s="65"/>
      <c r="T17" s="59"/>
      <c r="U17" s="59"/>
    </row>
    <row r="18" spans="1:21" ht="16.5" hidden="1" customHeight="1">
      <c r="A18" s="120" t="s">
        <v>551</v>
      </c>
      <c r="B18" s="77"/>
      <c r="C18" s="77"/>
      <c r="D18" s="77"/>
      <c r="I18" s="77"/>
      <c r="J18" s="77"/>
      <c r="K18" s="77"/>
      <c r="Q18" s="78"/>
      <c r="R18" s="77"/>
    </row>
    <row r="19" spans="1:21" ht="22.5" hidden="1" customHeight="1">
      <c r="A19" s="120" t="s">
        <v>373</v>
      </c>
    </row>
    <row r="20" spans="1:21">
      <c r="A20" s="120"/>
      <c r="H20" s="74"/>
    </row>
    <row r="21" spans="1:21">
      <c r="T21" s="40"/>
    </row>
    <row r="77" spans="1:16">
      <c r="A77" s="248"/>
      <c r="B77" s="248"/>
      <c r="C77" s="248"/>
      <c r="D77" s="248"/>
      <c r="E77" s="248"/>
      <c r="F77" s="248"/>
      <c r="G77" s="248"/>
      <c r="H77" s="248"/>
      <c r="I77" s="248"/>
      <c r="J77" s="248"/>
      <c r="K77" s="248"/>
      <c r="L77" s="248"/>
      <c r="M77" s="248"/>
      <c r="N77" s="248"/>
      <c r="O77" s="248"/>
      <c r="P77" s="248"/>
    </row>
  </sheetData>
  <mergeCells count="21">
    <mergeCell ref="L2:L3"/>
    <mergeCell ref="Q2:Q3"/>
    <mergeCell ref="O2:O3"/>
    <mergeCell ref="F2:F3"/>
    <mergeCell ref="M2:M3"/>
    <mergeCell ref="A1:U1"/>
    <mergeCell ref="A2:A3"/>
    <mergeCell ref="B2:B3"/>
    <mergeCell ref="R2:R3"/>
    <mergeCell ref="C2:C3"/>
    <mergeCell ref="U2:U3"/>
    <mergeCell ref="P2:P3"/>
    <mergeCell ref="K2:K3"/>
    <mergeCell ref="S2:T2"/>
    <mergeCell ref="E2:E3"/>
    <mergeCell ref="D2:D3"/>
    <mergeCell ref="J2:J3"/>
    <mergeCell ref="G2:G3"/>
    <mergeCell ref="H2:H3"/>
    <mergeCell ref="N2:N3"/>
    <mergeCell ref="I2:I3"/>
  </mergeCells>
  <printOptions horizontalCentered="1"/>
  <pageMargins left="0.25" right="0.25" top="0.75" bottom="0.75" header="0.3" footer="0.3"/>
  <pageSetup paperSize="5" orientation="landscape" horizontalDpi="300" verticalDpi="300" r:id="rId1"/>
  <headerFooter>
    <oddFooter>&amp;C&amp;"-,Bold"MEEI Bulletins Vol 53  No. 12</oddFooter>
  </headerFooter>
  <colBreaks count="1" manualBreakCount="1">
    <brk id="21" max="1048575" man="1"/>
  </colBreaks>
  <ignoredErrors>
    <ignoredError sqref="U4:U7 U8:U14 U1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Q77"/>
  <sheetViews>
    <sheetView view="pageLayout" zoomScaleNormal="100" zoomScaleSheetLayoutView="80" workbookViewId="0">
      <selection activeCell="J15" sqref="J15"/>
    </sheetView>
  </sheetViews>
  <sheetFormatPr defaultColWidth="9.140625" defaultRowHeight="12.75"/>
  <cols>
    <col min="1" max="4" width="13.42578125" style="39" customWidth="1"/>
    <col min="5" max="5" width="13.42578125" style="40" customWidth="1"/>
    <col min="6" max="10" width="13.42578125" style="39" customWidth="1"/>
    <col min="11" max="13" width="13.42578125" style="236" customWidth="1"/>
    <col min="14" max="14" width="13.42578125" style="39" customWidth="1"/>
    <col min="15" max="17" width="12.140625" style="39" customWidth="1"/>
    <col min="18" max="16384" width="9.140625" style="39"/>
  </cols>
  <sheetData>
    <row r="1" spans="4:13" s="38" customFormat="1" ht="25.5" customHeight="1">
      <c r="D1" s="442" t="s">
        <v>425</v>
      </c>
      <c r="E1" s="443"/>
      <c r="F1" s="443"/>
      <c r="G1" s="443"/>
      <c r="H1" s="443"/>
      <c r="I1" s="443"/>
      <c r="J1" s="445"/>
      <c r="K1" s="231"/>
      <c r="L1" s="231"/>
      <c r="M1" s="231"/>
    </row>
    <row r="2" spans="4:13" s="41" customFormat="1" ht="25.5" customHeight="1">
      <c r="D2" s="174"/>
      <c r="E2" s="203" t="s">
        <v>126</v>
      </c>
      <c r="F2" s="203" t="s">
        <v>324</v>
      </c>
      <c r="G2" s="203" t="s">
        <v>155</v>
      </c>
      <c r="H2" s="203" t="s">
        <v>118</v>
      </c>
      <c r="I2" s="203" t="s">
        <v>153</v>
      </c>
      <c r="J2" s="165" t="s">
        <v>14</v>
      </c>
      <c r="K2" s="232"/>
      <c r="L2" s="232"/>
      <c r="M2" s="232"/>
    </row>
    <row r="3" spans="4:13" s="42" customFormat="1" ht="20.100000000000001" customHeight="1">
      <c r="D3" s="168">
        <v>42377</v>
      </c>
      <c r="E3" s="94">
        <v>10832.387096774193</v>
      </c>
      <c r="F3" s="94">
        <v>519.87096774193549</v>
      </c>
      <c r="G3" s="94">
        <v>403.64516129032256</v>
      </c>
      <c r="H3" s="94">
        <v>1092.4193548387098</v>
      </c>
      <c r="I3" s="94">
        <v>548.09677419354841</v>
      </c>
      <c r="J3" s="175">
        <f>SUM(E3:I3)</f>
        <v>13396.41935483871</v>
      </c>
      <c r="K3" s="233"/>
      <c r="L3" s="233"/>
      <c r="M3" s="233"/>
    </row>
    <row r="4" spans="4:13" s="43" customFormat="1" ht="20.100000000000001" customHeight="1">
      <c r="D4" s="168">
        <v>42409</v>
      </c>
      <c r="E4" s="94">
        <v>8782.4827586206902</v>
      </c>
      <c r="F4" s="94">
        <v>472.97517241379313</v>
      </c>
      <c r="G4" s="94">
        <v>400.72413793103448</v>
      </c>
      <c r="H4" s="94">
        <v>1221.2758620689656</v>
      </c>
      <c r="I4" s="94">
        <v>381.58620689655174</v>
      </c>
      <c r="J4" s="175">
        <f t="shared" ref="J4:J14" si="0">SUM(E4:I4)</f>
        <v>11259.044137931036</v>
      </c>
      <c r="K4" s="234"/>
      <c r="L4" s="234"/>
      <c r="M4" s="234"/>
    </row>
    <row r="5" spans="4:13" s="43" customFormat="1" ht="20.100000000000001" customHeight="1">
      <c r="D5" s="168">
        <v>42442</v>
      </c>
      <c r="E5" s="94">
        <v>8701</v>
      </c>
      <c r="F5" s="94">
        <v>458.16129032258067</v>
      </c>
      <c r="G5" s="94">
        <v>374.77419354838707</v>
      </c>
      <c r="H5" s="94">
        <v>947</v>
      </c>
      <c r="I5" s="94">
        <v>467.41935483870969</v>
      </c>
      <c r="J5" s="175">
        <f t="shared" si="0"/>
        <v>10948.354838709678</v>
      </c>
      <c r="K5" s="234"/>
      <c r="L5" s="234"/>
      <c r="M5" s="234"/>
    </row>
    <row r="6" spans="4:13" s="43" customFormat="1" ht="20.100000000000001" customHeight="1">
      <c r="D6" s="168">
        <v>42474</v>
      </c>
      <c r="E6" s="94">
        <v>7134</v>
      </c>
      <c r="F6" s="94">
        <v>461.80533333333335</v>
      </c>
      <c r="G6" s="94">
        <v>350.56666666666666</v>
      </c>
      <c r="H6" s="94">
        <v>1179</v>
      </c>
      <c r="I6" s="94">
        <v>329</v>
      </c>
      <c r="J6" s="175">
        <f t="shared" si="0"/>
        <v>9454.3719999999994</v>
      </c>
      <c r="K6" s="234"/>
      <c r="L6" s="234"/>
      <c r="M6" s="234"/>
    </row>
    <row r="7" spans="4:13" s="43" customFormat="1" ht="20.100000000000001" customHeight="1">
      <c r="D7" s="168">
        <v>42506</v>
      </c>
      <c r="E7" s="94">
        <v>7679</v>
      </c>
      <c r="F7" s="92">
        <v>441.25806451612902</v>
      </c>
      <c r="G7" s="92">
        <v>364.09677419354841</v>
      </c>
      <c r="H7" s="92">
        <v>1222.483870967742</v>
      </c>
      <c r="I7" s="92">
        <v>203.64516129032259</v>
      </c>
      <c r="J7" s="175">
        <f t="shared" si="0"/>
        <v>9910.4838709677424</v>
      </c>
      <c r="K7" s="234"/>
      <c r="L7" s="234"/>
      <c r="M7" s="234"/>
    </row>
    <row r="8" spans="4:13" s="43" customFormat="1" ht="20.100000000000001" customHeight="1">
      <c r="D8" s="168">
        <v>42538</v>
      </c>
      <c r="E8" s="95">
        <v>6067.666666666667</v>
      </c>
      <c r="F8" s="95">
        <v>508.6</v>
      </c>
      <c r="G8" s="95">
        <v>342.1</v>
      </c>
      <c r="H8" s="95">
        <v>1185.5666666666666</v>
      </c>
      <c r="I8" s="95">
        <v>279.03333333333336</v>
      </c>
      <c r="J8" s="175">
        <f t="shared" si="0"/>
        <v>8382.9666666666672</v>
      </c>
      <c r="K8" s="234"/>
      <c r="L8" s="234"/>
      <c r="M8" s="234"/>
    </row>
    <row r="9" spans="4:13" s="43" customFormat="1" ht="20.100000000000001" customHeight="1">
      <c r="D9" s="168">
        <v>42570</v>
      </c>
      <c r="E9" s="95">
        <v>6780.7419354838712</v>
      </c>
      <c r="F9" s="95">
        <v>574.77419354838707</v>
      </c>
      <c r="G9" s="95">
        <v>312.77419354838707</v>
      </c>
      <c r="H9" s="95">
        <v>1084</v>
      </c>
      <c r="I9" s="95">
        <v>272.90322580645159</v>
      </c>
      <c r="J9" s="175">
        <f t="shared" si="0"/>
        <v>9025.1935483870966</v>
      </c>
      <c r="K9" s="234"/>
      <c r="L9" s="234"/>
      <c r="M9" s="234"/>
    </row>
    <row r="10" spans="4:13" s="43" customFormat="1" ht="20.100000000000001" customHeight="1">
      <c r="D10" s="168">
        <v>42602</v>
      </c>
      <c r="E10" s="92">
        <v>6211</v>
      </c>
      <c r="F10" s="92">
        <v>504.96774193548384</v>
      </c>
      <c r="G10" s="92">
        <v>305.29032258064518</v>
      </c>
      <c r="H10" s="92">
        <v>1094.7741935483871</v>
      </c>
      <c r="I10" s="92">
        <v>312.38709677419354</v>
      </c>
      <c r="J10" s="175">
        <f t="shared" si="0"/>
        <v>8428.4193548387102</v>
      </c>
      <c r="K10" s="234"/>
      <c r="L10" s="234"/>
      <c r="M10" s="234"/>
    </row>
    <row r="11" spans="4:13" s="43" customFormat="1" ht="20.100000000000001" customHeight="1">
      <c r="D11" s="168">
        <v>42634</v>
      </c>
      <c r="E11" s="92">
        <v>11349</v>
      </c>
      <c r="F11" s="92">
        <v>449</v>
      </c>
      <c r="G11" s="92">
        <v>316</v>
      </c>
      <c r="H11" s="92">
        <v>1046.4000000000001</v>
      </c>
      <c r="I11" s="92">
        <v>169.73333333333332</v>
      </c>
      <c r="J11" s="175">
        <f t="shared" si="0"/>
        <v>13330.133333333333</v>
      </c>
      <c r="K11" s="234"/>
      <c r="L11" s="234"/>
      <c r="M11" s="234"/>
    </row>
    <row r="12" spans="4:13" s="43" customFormat="1" ht="20.100000000000001" customHeight="1">
      <c r="D12" s="168">
        <v>42666</v>
      </c>
      <c r="E12" s="92">
        <v>12115</v>
      </c>
      <c r="F12" s="92">
        <v>410.09677419354841</v>
      </c>
      <c r="G12" s="92">
        <v>228.06451612903226</v>
      </c>
      <c r="H12" s="92">
        <v>1003.0322580645161</v>
      </c>
      <c r="I12" s="92">
        <v>72.741935483870961</v>
      </c>
      <c r="J12" s="175">
        <f t="shared" si="0"/>
        <v>13828.93548387097</v>
      </c>
      <c r="K12" s="234"/>
      <c r="L12" s="234"/>
      <c r="M12" s="234"/>
    </row>
    <row r="13" spans="4:13" s="43" customFormat="1" ht="20.100000000000001" customHeight="1">
      <c r="D13" s="168">
        <v>42698</v>
      </c>
      <c r="E13" s="92">
        <v>11139.933333333332</v>
      </c>
      <c r="F13" s="92">
        <v>338.03333333333336</v>
      </c>
      <c r="G13" s="92">
        <v>320.3</v>
      </c>
      <c r="H13" s="92">
        <v>1056</v>
      </c>
      <c r="I13" s="92">
        <v>134.23333333333332</v>
      </c>
      <c r="J13" s="175">
        <f t="shared" si="0"/>
        <v>12988.499999999998</v>
      </c>
      <c r="K13" s="234"/>
      <c r="L13" s="234"/>
      <c r="M13" s="234"/>
    </row>
    <row r="14" spans="4:13" s="42" customFormat="1" ht="20.100000000000001" customHeight="1">
      <c r="D14" s="168">
        <v>42730</v>
      </c>
      <c r="E14" s="92">
        <v>15633</v>
      </c>
      <c r="F14" s="92">
        <v>493.77419354838707</v>
      </c>
      <c r="G14" s="92">
        <v>284.96774193548384</v>
      </c>
      <c r="H14" s="92">
        <v>1617</v>
      </c>
      <c r="I14" s="92">
        <v>86.354838709677423</v>
      </c>
      <c r="J14" s="175">
        <f t="shared" si="0"/>
        <v>18115.096774193549</v>
      </c>
      <c r="K14" s="233"/>
      <c r="L14" s="233"/>
      <c r="M14" s="233"/>
    </row>
    <row r="15" spans="4:13" s="55" customFormat="1" ht="25.5" customHeight="1" thickBot="1">
      <c r="D15" s="176" t="s">
        <v>389</v>
      </c>
      <c r="E15" s="171">
        <v>9377</v>
      </c>
      <c r="F15" s="171">
        <v>469.75256830601091</v>
      </c>
      <c r="G15" s="171">
        <v>333.25683060109287</v>
      </c>
      <c r="H15" s="171">
        <v>1146</v>
      </c>
      <c r="I15" s="171">
        <v>271.30054644808746</v>
      </c>
      <c r="J15" s="360">
        <f>SUM(E15:I15)</f>
        <v>11597.309945355189</v>
      </c>
      <c r="K15" s="235"/>
      <c r="L15" s="235"/>
      <c r="M15" s="235"/>
    </row>
    <row r="16" spans="4:13" ht="18" customHeight="1">
      <c r="D16" s="101" t="s">
        <v>327</v>
      </c>
      <c r="E16" s="98"/>
      <c r="F16" s="97"/>
      <c r="G16" s="98"/>
      <c r="H16" s="98"/>
      <c r="I16" s="99"/>
      <c r="J16" s="98"/>
    </row>
    <row r="17" spans="4:10" ht="15" hidden="1" customHeight="1">
      <c r="D17" s="120" t="s">
        <v>380</v>
      </c>
      <c r="E17" s="39"/>
    </row>
    <row r="18" spans="4:10" ht="14.25" hidden="1" customHeight="1">
      <c r="D18" s="120" t="s">
        <v>551</v>
      </c>
      <c r="E18" s="39"/>
    </row>
    <row r="19" spans="4:10">
      <c r="J19" s="40"/>
    </row>
    <row r="77" spans="1:17">
      <c r="A77" s="248"/>
      <c r="B77" s="248"/>
      <c r="C77" s="248"/>
      <c r="D77" s="248"/>
      <c r="E77" s="252"/>
      <c r="F77" s="248"/>
      <c r="G77" s="248"/>
      <c r="H77" s="248"/>
      <c r="I77" s="248"/>
      <c r="J77" s="248"/>
      <c r="K77" s="253"/>
      <c r="L77" s="253"/>
      <c r="M77" s="253"/>
      <c r="N77" s="248"/>
      <c r="O77" s="248"/>
      <c r="P77" s="248"/>
      <c r="Q77" s="248"/>
    </row>
  </sheetData>
  <mergeCells count="1">
    <mergeCell ref="D1:J1"/>
  </mergeCells>
  <phoneticPr fontId="57" type="noConversion"/>
  <printOptions horizontalCentered="1"/>
  <pageMargins left="0.25" right="0.25" top="0.75" bottom="0.75" header="0.3" footer="0.3"/>
  <pageSetup paperSize="5" orientation="landscape" horizontalDpi="300" verticalDpi="300" r:id="rId1"/>
  <headerFooter>
    <oddFooter>&amp;C&amp;"-,Bold"MEEI Bulletins Vol 53  No. 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O77"/>
  <sheetViews>
    <sheetView showWhiteSpace="0" view="pageLayout" zoomScaleNormal="100" zoomScaleSheetLayoutView="100" workbookViewId="0">
      <selection activeCell="I8" sqref="I8:I10"/>
    </sheetView>
  </sheetViews>
  <sheetFormatPr defaultColWidth="9.140625" defaultRowHeight="12.75"/>
  <cols>
    <col min="1" max="1" width="10.85546875" style="45" customWidth="1"/>
    <col min="2" max="2" width="20.42578125" style="51" customWidth="1"/>
    <col min="3" max="3" width="14" style="51" customWidth="1"/>
    <col min="4" max="4" width="20.140625" style="51" customWidth="1"/>
    <col min="5" max="5" width="15.28515625" style="51" customWidth="1"/>
    <col min="6" max="6" width="16.42578125" style="51" customWidth="1"/>
    <col min="7" max="7" width="28.42578125" style="51" customWidth="1"/>
    <col min="8" max="8" width="17" style="51" customWidth="1"/>
    <col min="9" max="9" width="13.85546875" style="51" customWidth="1"/>
    <col min="10" max="16384" width="9.140625" style="45"/>
  </cols>
  <sheetData>
    <row r="1" spans="1:11" ht="25.5" customHeight="1">
      <c r="A1" s="453" t="s">
        <v>391</v>
      </c>
      <c r="B1" s="453"/>
      <c r="C1" s="453"/>
      <c r="D1" s="453"/>
      <c r="E1" s="453"/>
      <c r="F1" s="453"/>
      <c r="G1" s="453"/>
      <c r="H1" s="453"/>
      <c r="I1" s="453"/>
    </row>
    <row r="2" spans="1:11" ht="25.5" customHeight="1">
      <c r="A2" s="203"/>
      <c r="B2" s="452" t="s">
        <v>120</v>
      </c>
      <c r="C2" s="452"/>
      <c r="D2" s="452"/>
      <c r="E2" s="452"/>
      <c r="F2" s="452" t="s">
        <v>119</v>
      </c>
      <c r="G2" s="452"/>
      <c r="H2" s="452"/>
      <c r="I2" s="452"/>
    </row>
    <row r="3" spans="1:11" ht="25.5" customHeight="1">
      <c r="A3" s="203"/>
      <c r="B3" s="203" t="s">
        <v>126</v>
      </c>
      <c r="C3" s="203" t="s">
        <v>118</v>
      </c>
      <c r="D3" s="203" t="s">
        <v>388</v>
      </c>
      <c r="E3" s="203" t="s">
        <v>496</v>
      </c>
      <c r="F3" s="203" t="s">
        <v>232</v>
      </c>
      <c r="G3" s="106" t="s">
        <v>376</v>
      </c>
      <c r="H3" s="106" t="s">
        <v>278</v>
      </c>
      <c r="I3" s="203" t="s">
        <v>233</v>
      </c>
      <c r="J3" s="91"/>
    </row>
    <row r="4" spans="1:11" ht="30">
      <c r="A4" s="392">
        <v>42377</v>
      </c>
      <c r="B4" s="102" t="s">
        <v>493</v>
      </c>
      <c r="C4" s="102" t="s">
        <v>125</v>
      </c>
      <c r="D4" s="102" t="s">
        <v>494</v>
      </c>
      <c r="E4" s="102" t="s">
        <v>410</v>
      </c>
      <c r="F4" s="153" t="s">
        <v>511</v>
      </c>
      <c r="G4" s="102" t="s">
        <v>125</v>
      </c>
      <c r="H4" s="102" t="s">
        <v>125</v>
      </c>
      <c r="I4" s="393" t="s">
        <v>125</v>
      </c>
      <c r="K4" s="91"/>
    </row>
    <row r="5" spans="1:11" ht="30">
      <c r="A5" s="392">
        <v>42409</v>
      </c>
      <c r="B5" s="102" t="s">
        <v>493</v>
      </c>
      <c r="C5" s="102" t="s">
        <v>125</v>
      </c>
      <c r="D5" s="102" t="s">
        <v>494</v>
      </c>
      <c r="E5" s="102" t="s">
        <v>410</v>
      </c>
      <c r="F5" s="153" t="s">
        <v>512</v>
      </c>
      <c r="G5" s="102" t="s">
        <v>427</v>
      </c>
      <c r="H5" s="102" t="s">
        <v>125</v>
      </c>
      <c r="I5" s="394" t="s">
        <v>125</v>
      </c>
    </row>
    <row r="6" spans="1:11" ht="30">
      <c r="A6" s="392">
        <v>42442</v>
      </c>
      <c r="B6" s="102" t="s">
        <v>493</v>
      </c>
      <c r="C6" s="102" t="s">
        <v>125</v>
      </c>
      <c r="D6" s="102" t="s">
        <v>494</v>
      </c>
      <c r="E6" s="102" t="s">
        <v>410</v>
      </c>
      <c r="F6" s="153" t="s">
        <v>511</v>
      </c>
      <c r="G6" s="102" t="s">
        <v>427</v>
      </c>
      <c r="H6" s="102" t="s">
        <v>433</v>
      </c>
      <c r="I6" s="394" t="s">
        <v>125</v>
      </c>
    </row>
    <row r="7" spans="1:11" ht="29.25" customHeight="1">
      <c r="A7" s="392">
        <v>42474</v>
      </c>
      <c r="B7" s="102" t="s">
        <v>493</v>
      </c>
      <c r="C7" s="102" t="s">
        <v>125</v>
      </c>
      <c r="D7" s="102" t="s">
        <v>494</v>
      </c>
      <c r="E7" s="102" t="s">
        <v>125</v>
      </c>
      <c r="F7" s="102" t="s">
        <v>456</v>
      </c>
      <c r="G7" s="102" t="s">
        <v>427</v>
      </c>
      <c r="H7" s="102" t="s">
        <v>125</v>
      </c>
      <c r="I7" s="395" t="s">
        <v>457</v>
      </c>
    </row>
    <row r="8" spans="1:11" ht="30.75" customHeight="1">
      <c r="A8" s="392">
        <v>42506</v>
      </c>
      <c r="B8" s="102" t="s">
        <v>493</v>
      </c>
      <c r="C8" s="102" t="s">
        <v>125</v>
      </c>
      <c r="D8" s="102" t="s">
        <v>510</v>
      </c>
      <c r="E8" s="102" t="s">
        <v>125</v>
      </c>
      <c r="F8" s="102" t="s">
        <v>125</v>
      </c>
      <c r="G8" s="201" t="s">
        <v>427</v>
      </c>
      <c r="H8" s="102" t="s">
        <v>125</v>
      </c>
      <c r="I8" s="395" t="s">
        <v>456</v>
      </c>
    </row>
    <row r="9" spans="1:11" ht="33" customHeight="1">
      <c r="A9" s="392">
        <v>42538</v>
      </c>
      <c r="B9" s="102" t="s">
        <v>514</v>
      </c>
      <c r="C9" s="102" t="s">
        <v>125</v>
      </c>
      <c r="D9" s="102" t="s">
        <v>508</v>
      </c>
      <c r="E9" s="102" t="s">
        <v>125</v>
      </c>
      <c r="F9" s="102" t="s">
        <v>125</v>
      </c>
      <c r="G9" s="102" t="s">
        <v>427</v>
      </c>
      <c r="H9" s="102" t="s">
        <v>125</v>
      </c>
      <c r="I9" s="394" t="s">
        <v>456</v>
      </c>
    </row>
    <row r="10" spans="1:11" ht="36.75" customHeight="1">
      <c r="A10" s="392">
        <v>42570</v>
      </c>
      <c r="B10" s="102" t="s">
        <v>514</v>
      </c>
      <c r="C10" s="102" t="s">
        <v>125</v>
      </c>
      <c r="D10" s="102" t="s">
        <v>509</v>
      </c>
      <c r="E10" s="102" t="s">
        <v>125</v>
      </c>
      <c r="F10" s="102" t="s">
        <v>125</v>
      </c>
      <c r="G10" s="201" t="s">
        <v>513</v>
      </c>
      <c r="H10" s="102" t="s">
        <v>433</v>
      </c>
      <c r="I10" s="394" t="s">
        <v>456</v>
      </c>
    </row>
    <row r="11" spans="1:11" ht="31.5" customHeight="1">
      <c r="A11" s="392">
        <v>42602</v>
      </c>
      <c r="B11" s="102" t="s">
        <v>514</v>
      </c>
      <c r="C11" s="102" t="s">
        <v>125</v>
      </c>
      <c r="D11" s="102" t="s">
        <v>509</v>
      </c>
      <c r="E11" s="102" t="s">
        <v>125</v>
      </c>
      <c r="F11" s="102" t="s">
        <v>125</v>
      </c>
      <c r="G11" s="201" t="s">
        <v>513</v>
      </c>
      <c r="H11" s="102" t="s">
        <v>530</v>
      </c>
      <c r="I11" s="367" t="s">
        <v>125</v>
      </c>
    </row>
    <row r="12" spans="1:11" ht="33" customHeight="1">
      <c r="A12" s="392">
        <v>42634</v>
      </c>
      <c r="B12" s="102" t="s">
        <v>546</v>
      </c>
      <c r="C12" s="102" t="s">
        <v>125</v>
      </c>
      <c r="D12" s="102" t="s">
        <v>509</v>
      </c>
      <c r="E12" s="102" t="s">
        <v>125</v>
      </c>
      <c r="F12" s="102" t="s">
        <v>125</v>
      </c>
      <c r="G12" s="201" t="s">
        <v>513</v>
      </c>
      <c r="H12" s="367" t="s">
        <v>125</v>
      </c>
      <c r="I12" s="367" t="s">
        <v>125</v>
      </c>
    </row>
    <row r="13" spans="1:11" ht="29.25" customHeight="1">
      <c r="A13" s="392">
        <v>42666</v>
      </c>
      <c r="B13" s="102" t="s">
        <v>552</v>
      </c>
      <c r="C13" s="102" t="s">
        <v>553</v>
      </c>
      <c r="D13" s="102" t="s">
        <v>509</v>
      </c>
      <c r="E13" s="102" t="s">
        <v>125</v>
      </c>
      <c r="F13" s="102" t="s">
        <v>125</v>
      </c>
      <c r="G13" s="201" t="s">
        <v>576</v>
      </c>
      <c r="H13" s="367" t="s">
        <v>125</v>
      </c>
      <c r="I13" s="367" t="s">
        <v>125</v>
      </c>
    </row>
    <row r="14" spans="1:11" ht="30.75" customHeight="1">
      <c r="A14" s="392">
        <v>42698</v>
      </c>
      <c r="B14" s="102" t="s">
        <v>552</v>
      </c>
      <c r="C14" s="102" t="s">
        <v>553</v>
      </c>
      <c r="D14" s="102" t="s">
        <v>509</v>
      </c>
      <c r="E14" s="102" t="s">
        <v>125</v>
      </c>
      <c r="F14" s="102" t="s">
        <v>125</v>
      </c>
      <c r="G14" s="201" t="s">
        <v>513</v>
      </c>
      <c r="H14" s="207" t="s">
        <v>566</v>
      </c>
      <c r="I14" s="367" t="s">
        <v>125</v>
      </c>
    </row>
    <row r="15" spans="1:11" ht="42" customHeight="1">
      <c r="A15" s="392">
        <v>42730</v>
      </c>
      <c r="B15" s="102" t="s">
        <v>552</v>
      </c>
      <c r="C15" s="102" t="s">
        <v>553</v>
      </c>
      <c r="D15" s="102" t="s">
        <v>509</v>
      </c>
      <c r="E15" s="102" t="s">
        <v>125</v>
      </c>
      <c r="F15" s="102" t="s">
        <v>445</v>
      </c>
      <c r="G15" s="201" t="s">
        <v>600</v>
      </c>
      <c r="H15" s="102" t="s">
        <v>125</v>
      </c>
      <c r="I15" s="102" t="s">
        <v>125</v>
      </c>
    </row>
    <row r="17" spans="1:9" ht="22.5" customHeight="1">
      <c r="A17" s="49"/>
      <c r="B17" s="50"/>
      <c r="C17" s="50"/>
      <c r="D17" s="50"/>
      <c r="E17" s="50"/>
      <c r="F17" s="45"/>
      <c r="G17" s="45"/>
      <c r="H17" s="45"/>
      <c r="I17" s="45"/>
    </row>
    <row r="77" spans="1:15">
      <c r="A77" s="238"/>
      <c r="B77" s="246"/>
      <c r="C77" s="246"/>
      <c r="D77" s="246"/>
      <c r="E77" s="246"/>
      <c r="F77" s="246"/>
      <c r="G77" s="246"/>
      <c r="H77" s="246"/>
      <c r="I77" s="246"/>
      <c r="J77" s="238"/>
      <c r="K77" s="238"/>
      <c r="L77" s="238"/>
      <c r="M77" s="238"/>
      <c r="N77" s="238"/>
      <c r="O77" s="238"/>
    </row>
  </sheetData>
  <mergeCells count="3">
    <mergeCell ref="B2:E2"/>
    <mergeCell ref="A1:I1"/>
    <mergeCell ref="F2:I2"/>
  </mergeCells>
  <phoneticPr fontId="57" type="noConversion"/>
  <printOptions horizontalCentered="1"/>
  <pageMargins left="0.25" right="0.25" top="0.75" bottom="0.75" header="0.3" footer="0.3"/>
  <pageSetup paperSize="5" scale="83" orientation="landscape" horizontalDpi="300" verticalDpi="300" r:id="rId1"/>
  <headerFooter>
    <oddFooter>&amp;C&amp;"-,Bold"MEEI Bulletins Vol 53  No. 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O77"/>
  <sheetViews>
    <sheetView view="pageLayout" zoomScaleNormal="100" zoomScaleSheetLayoutView="80" workbookViewId="0">
      <selection activeCell="J15" sqref="J15"/>
    </sheetView>
  </sheetViews>
  <sheetFormatPr defaultColWidth="9.140625" defaultRowHeight="12.75"/>
  <cols>
    <col min="1" max="1" width="11.85546875" style="39" customWidth="1"/>
    <col min="2" max="3" width="8.42578125" style="39" customWidth="1"/>
    <col min="4" max="4" width="8.42578125" style="356" customWidth="1"/>
    <col min="5" max="5" width="9.42578125" style="39" customWidth="1"/>
    <col min="6" max="6" width="10.28515625" style="39" customWidth="1"/>
    <col min="7" max="7" width="9.7109375" style="39" customWidth="1"/>
    <col min="8" max="8" width="10" style="39" customWidth="1"/>
    <col min="9" max="9" width="11" style="39" customWidth="1"/>
    <col min="10" max="10" width="9.28515625" style="39" customWidth="1"/>
    <col min="11" max="16384" width="9.140625" style="39"/>
  </cols>
  <sheetData>
    <row r="1" spans="1:10" s="52" customFormat="1" ht="25.5" customHeight="1">
      <c r="A1" s="455" t="s">
        <v>393</v>
      </c>
      <c r="B1" s="456"/>
      <c r="C1" s="456"/>
      <c r="D1" s="456"/>
      <c r="E1" s="456"/>
      <c r="F1" s="456"/>
      <c r="G1" s="456"/>
      <c r="H1" s="456"/>
      <c r="I1" s="456"/>
      <c r="J1" s="457"/>
    </row>
    <row r="2" spans="1:10" s="46" customFormat="1" ht="33.75" customHeight="1">
      <c r="A2" s="166"/>
      <c r="B2" s="105" t="s">
        <v>126</v>
      </c>
      <c r="C2" s="105" t="s">
        <v>388</v>
      </c>
      <c r="D2" s="105" t="s">
        <v>118</v>
      </c>
      <c r="E2" s="105" t="s">
        <v>232</v>
      </c>
      <c r="F2" s="104" t="s">
        <v>376</v>
      </c>
      <c r="G2" s="104" t="s">
        <v>233</v>
      </c>
      <c r="H2" s="104" t="s">
        <v>278</v>
      </c>
      <c r="I2" s="105" t="s">
        <v>496</v>
      </c>
      <c r="J2" s="177" t="s">
        <v>228</v>
      </c>
    </row>
    <row r="3" spans="1:10" s="47" customFormat="1" ht="18.75" customHeight="1">
      <c r="A3" s="168">
        <v>42377</v>
      </c>
      <c r="B3" s="92">
        <v>37.97</v>
      </c>
      <c r="C3" s="92">
        <v>31</v>
      </c>
      <c r="D3" s="92">
        <v>0</v>
      </c>
      <c r="E3" s="153">
        <v>49</v>
      </c>
      <c r="F3" s="153">
        <v>0</v>
      </c>
      <c r="G3" s="92">
        <v>0</v>
      </c>
      <c r="H3" s="92">
        <v>0</v>
      </c>
      <c r="I3" s="92">
        <v>26</v>
      </c>
      <c r="J3" s="169">
        <v>143.97</v>
      </c>
    </row>
    <row r="4" spans="1:10" s="47" customFormat="1" ht="20.100000000000001" customHeight="1">
      <c r="A4" s="168">
        <v>42409</v>
      </c>
      <c r="B4" s="92">
        <v>72.3</v>
      </c>
      <c r="C4" s="92">
        <v>3</v>
      </c>
      <c r="D4" s="92">
        <v>0</v>
      </c>
      <c r="E4" s="92">
        <v>42</v>
      </c>
      <c r="F4" s="92">
        <v>4</v>
      </c>
      <c r="G4" s="92">
        <v>0</v>
      </c>
      <c r="H4" s="92">
        <v>0</v>
      </c>
      <c r="I4" s="92">
        <v>29</v>
      </c>
      <c r="J4" s="169">
        <v>150.30000000000001</v>
      </c>
    </row>
    <row r="5" spans="1:10" s="47" customFormat="1" ht="20.100000000000001" customHeight="1">
      <c r="A5" s="168">
        <v>42442</v>
      </c>
      <c r="B5" s="92">
        <v>59.25</v>
      </c>
      <c r="C5" s="92">
        <v>29</v>
      </c>
      <c r="D5" s="92">
        <v>0</v>
      </c>
      <c r="E5" s="92">
        <v>43</v>
      </c>
      <c r="F5" s="92">
        <v>25</v>
      </c>
      <c r="G5" s="92">
        <v>0</v>
      </c>
      <c r="H5" s="92">
        <v>22</v>
      </c>
      <c r="I5" s="92">
        <v>19</v>
      </c>
      <c r="J5" s="169">
        <v>197.25</v>
      </c>
    </row>
    <row r="6" spans="1:10" s="47" customFormat="1" ht="20.100000000000001" customHeight="1">
      <c r="A6" s="168">
        <v>42474</v>
      </c>
      <c r="B6" s="92">
        <v>33.93</v>
      </c>
      <c r="C6" s="92">
        <v>14</v>
      </c>
      <c r="D6" s="92">
        <v>0</v>
      </c>
      <c r="E6" s="92">
        <v>28</v>
      </c>
      <c r="F6" s="92">
        <v>20</v>
      </c>
      <c r="G6" s="92">
        <v>17</v>
      </c>
      <c r="H6" s="92">
        <v>0</v>
      </c>
      <c r="I6" s="92">
        <v>0</v>
      </c>
      <c r="J6" s="169">
        <v>112.93</v>
      </c>
    </row>
    <row r="7" spans="1:10" s="47" customFormat="1" ht="20.100000000000001" customHeight="1">
      <c r="A7" s="168">
        <v>42506</v>
      </c>
      <c r="B7" s="92">
        <v>59</v>
      </c>
      <c r="C7" s="92">
        <v>39</v>
      </c>
      <c r="D7" s="92">
        <v>0</v>
      </c>
      <c r="E7" s="92">
        <v>0</v>
      </c>
      <c r="F7" s="92">
        <v>19</v>
      </c>
      <c r="G7" s="92">
        <v>18</v>
      </c>
      <c r="H7" s="92">
        <v>0</v>
      </c>
      <c r="I7" s="92">
        <v>0</v>
      </c>
      <c r="J7" s="169">
        <v>135</v>
      </c>
    </row>
    <row r="8" spans="1:10" s="47" customFormat="1" ht="20.100000000000001" customHeight="1">
      <c r="A8" s="168">
        <v>42538</v>
      </c>
      <c r="B8" s="92">
        <v>78</v>
      </c>
      <c r="C8" s="92">
        <v>30</v>
      </c>
      <c r="D8" s="92">
        <v>0</v>
      </c>
      <c r="E8" s="92">
        <v>0</v>
      </c>
      <c r="F8" s="92">
        <v>22</v>
      </c>
      <c r="G8" s="92">
        <v>23</v>
      </c>
      <c r="H8" s="92">
        <v>0</v>
      </c>
      <c r="I8" s="92">
        <v>0</v>
      </c>
      <c r="J8" s="169">
        <v>153</v>
      </c>
    </row>
    <row r="9" spans="1:10" s="47" customFormat="1" ht="20.100000000000001" customHeight="1">
      <c r="A9" s="168">
        <v>42570</v>
      </c>
      <c r="B9" s="95">
        <v>93</v>
      </c>
      <c r="C9" s="92">
        <v>31</v>
      </c>
      <c r="D9" s="92">
        <v>0</v>
      </c>
      <c r="E9" s="206">
        <v>0</v>
      </c>
      <c r="F9" s="206">
        <v>10</v>
      </c>
      <c r="G9" s="95">
        <v>15</v>
      </c>
      <c r="H9" s="95">
        <v>17</v>
      </c>
      <c r="I9" s="205">
        <v>0</v>
      </c>
      <c r="J9" s="169">
        <v>166</v>
      </c>
    </row>
    <row r="10" spans="1:10" s="47" customFormat="1" ht="20.100000000000001" customHeight="1">
      <c r="A10" s="168">
        <v>42602</v>
      </c>
      <c r="B10" s="95">
        <v>63</v>
      </c>
      <c r="C10" s="92">
        <v>28</v>
      </c>
      <c r="D10" s="92">
        <v>0</v>
      </c>
      <c r="E10" s="206">
        <v>0</v>
      </c>
      <c r="F10" s="206">
        <v>58</v>
      </c>
      <c r="G10" s="95">
        <v>0</v>
      </c>
      <c r="H10" s="95">
        <v>15</v>
      </c>
      <c r="I10" s="95">
        <v>0</v>
      </c>
      <c r="J10" s="169">
        <v>164</v>
      </c>
    </row>
    <row r="11" spans="1:10" s="47" customFormat="1" ht="20.100000000000001" customHeight="1">
      <c r="A11" s="168">
        <v>42634</v>
      </c>
      <c r="B11" s="92">
        <v>48</v>
      </c>
      <c r="C11" s="92">
        <v>30</v>
      </c>
      <c r="D11" s="92">
        <v>0</v>
      </c>
      <c r="E11" s="92">
        <v>0</v>
      </c>
      <c r="F11" s="92">
        <v>41</v>
      </c>
      <c r="G11" s="92">
        <v>0</v>
      </c>
      <c r="H11" s="92">
        <v>0</v>
      </c>
      <c r="I11" s="92">
        <v>0</v>
      </c>
      <c r="J11" s="169">
        <v>119</v>
      </c>
    </row>
    <row r="12" spans="1:10" s="47" customFormat="1" ht="20.100000000000001" customHeight="1">
      <c r="A12" s="168">
        <v>42666</v>
      </c>
      <c r="B12" s="96">
        <v>66</v>
      </c>
      <c r="C12" s="96">
        <v>31</v>
      </c>
      <c r="D12" s="96">
        <v>25</v>
      </c>
      <c r="E12" s="96">
        <v>0</v>
      </c>
      <c r="F12" s="96">
        <v>30</v>
      </c>
      <c r="G12" s="96">
        <v>0</v>
      </c>
      <c r="H12" s="96">
        <v>0</v>
      </c>
      <c r="I12" s="96">
        <v>0</v>
      </c>
      <c r="J12" s="169">
        <v>152</v>
      </c>
    </row>
    <row r="13" spans="1:10" s="47" customFormat="1" ht="20.100000000000001" customHeight="1">
      <c r="A13" s="168">
        <v>42698</v>
      </c>
      <c r="B13" s="92">
        <v>77</v>
      </c>
      <c r="C13" s="92">
        <v>30</v>
      </c>
      <c r="D13" s="92">
        <v>30</v>
      </c>
      <c r="E13" s="92">
        <v>0</v>
      </c>
      <c r="F13" s="92">
        <v>30</v>
      </c>
      <c r="G13" s="92">
        <v>0</v>
      </c>
      <c r="H13" s="92">
        <v>17</v>
      </c>
      <c r="I13" s="92">
        <v>0</v>
      </c>
      <c r="J13" s="169">
        <v>184</v>
      </c>
    </row>
    <row r="14" spans="1:10" s="47" customFormat="1" ht="20.100000000000001" customHeight="1">
      <c r="A14" s="168">
        <v>42730</v>
      </c>
      <c r="B14" s="92">
        <v>68</v>
      </c>
      <c r="C14" s="92">
        <v>28</v>
      </c>
      <c r="D14" s="92">
        <v>31</v>
      </c>
      <c r="E14" s="92">
        <v>29</v>
      </c>
      <c r="F14" s="92">
        <v>73</v>
      </c>
      <c r="G14" s="92">
        <v>0</v>
      </c>
      <c r="H14" s="92">
        <v>0</v>
      </c>
      <c r="I14" s="92">
        <v>0</v>
      </c>
      <c r="J14" s="169">
        <v>229</v>
      </c>
    </row>
    <row r="15" spans="1:10" s="47" customFormat="1" ht="25.5" customHeight="1" thickBot="1">
      <c r="A15" s="170" t="s">
        <v>14</v>
      </c>
      <c r="B15" s="171">
        <v>755</v>
      </c>
      <c r="C15" s="171">
        <v>324</v>
      </c>
      <c r="D15" s="171">
        <v>86</v>
      </c>
      <c r="E15" s="171">
        <v>191</v>
      </c>
      <c r="F15" s="171">
        <v>332</v>
      </c>
      <c r="G15" s="171">
        <v>73</v>
      </c>
      <c r="H15" s="171">
        <v>71</v>
      </c>
      <c r="I15" s="171">
        <v>74</v>
      </c>
      <c r="J15" s="172">
        <v>1906</v>
      </c>
    </row>
    <row r="16" spans="1:10" s="47" customFormat="1"/>
    <row r="17" spans="1:7" ht="15.75">
      <c r="A17" s="454"/>
      <c r="B17" s="454"/>
      <c r="C17" s="245"/>
      <c r="D17" s="368"/>
    </row>
    <row r="18" spans="1:7" ht="15">
      <c r="A18" s="48"/>
    </row>
    <row r="20" spans="1:7">
      <c r="G20" s="39" t="s">
        <v>554</v>
      </c>
    </row>
    <row r="77" spans="1:15">
      <c r="A77" s="248"/>
      <c r="B77" s="248"/>
      <c r="C77" s="248"/>
      <c r="D77" s="248"/>
      <c r="E77" s="248"/>
      <c r="F77" s="248"/>
      <c r="G77" s="248"/>
      <c r="H77" s="248"/>
      <c r="I77" s="248"/>
      <c r="J77" s="248"/>
      <c r="K77" s="248"/>
      <c r="L77" s="248"/>
      <c r="M77" s="248"/>
      <c r="N77" s="248"/>
      <c r="O77" s="248"/>
    </row>
  </sheetData>
  <mergeCells count="2">
    <mergeCell ref="A17:B17"/>
    <mergeCell ref="A1:J1"/>
  </mergeCells>
  <phoneticPr fontId="57" type="noConversion"/>
  <printOptions horizontalCentered="1"/>
  <pageMargins left="0.25" right="0.25" top="0.75" bottom="0.75" header="0.3" footer="0.3"/>
  <pageSetup paperSize="5" orientation="landscape" horizontalDpi="300" verticalDpi="300" r:id="rId1"/>
  <headerFooter>
    <oddFooter>&amp;C&amp;"-,Bold"MEEI Bulletins Vol 53  No. 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O77"/>
  <sheetViews>
    <sheetView view="pageLayout" zoomScaleNormal="100" zoomScaleSheetLayoutView="80" workbookViewId="0">
      <selection activeCell="J15" sqref="J15"/>
    </sheetView>
  </sheetViews>
  <sheetFormatPr defaultColWidth="9.140625" defaultRowHeight="12.75"/>
  <cols>
    <col min="1" max="1" width="11.85546875" style="39" customWidth="1"/>
    <col min="2" max="2" width="9.28515625" style="39" customWidth="1"/>
    <col min="3" max="3" width="9.42578125" style="39" customWidth="1"/>
    <col min="4" max="4" width="10.5703125" style="39" customWidth="1"/>
    <col min="5" max="5" width="14" style="39" customWidth="1"/>
    <col min="6" max="6" width="11.85546875" style="39" customWidth="1"/>
    <col min="7" max="7" width="11.85546875" style="356" customWidth="1"/>
    <col min="8" max="9" width="11.85546875" style="39" customWidth="1"/>
    <col min="10" max="10" width="10.28515625" style="39" customWidth="1"/>
    <col min="11" max="16384" width="9.140625" style="39"/>
  </cols>
  <sheetData>
    <row r="1" spans="1:10" s="52" customFormat="1" ht="25.5" customHeight="1">
      <c r="A1" s="458" t="s">
        <v>392</v>
      </c>
      <c r="B1" s="459"/>
      <c r="C1" s="459"/>
      <c r="D1" s="459"/>
      <c r="E1" s="459"/>
      <c r="F1" s="459"/>
      <c r="G1" s="459"/>
      <c r="H1" s="459"/>
      <c r="I1" s="459"/>
      <c r="J1" s="460"/>
    </row>
    <row r="2" spans="1:10" s="46" customFormat="1" ht="27.75" customHeight="1">
      <c r="A2" s="179"/>
      <c r="B2" s="103" t="s">
        <v>126</v>
      </c>
      <c r="C2" s="243" t="s">
        <v>388</v>
      </c>
      <c r="D2" s="103" t="s">
        <v>232</v>
      </c>
      <c r="E2" s="103" t="s">
        <v>376</v>
      </c>
      <c r="F2" s="103" t="s">
        <v>233</v>
      </c>
      <c r="G2" s="103" t="s">
        <v>118</v>
      </c>
      <c r="H2" s="103" t="s">
        <v>278</v>
      </c>
      <c r="I2" s="103" t="s">
        <v>496</v>
      </c>
      <c r="J2" s="180" t="s">
        <v>228</v>
      </c>
    </row>
    <row r="3" spans="1:10" s="47" customFormat="1" ht="21.95" customHeight="1">
      <c r="A3" s="168">
        <v>42377</v>
      </c>
      <c r="B3" s="92">
        <v>7938</v>
      </c>
      <c r="C3" s="93">
        <v>624</v>
      </c>
      <c r="D3" s="92">
        <v>15774</v>
      </c>
      <c r="E3" s="92">
        <v>0</v>
      </c>
      <c r="F3" s="92">
        <v>0</v>
      </c>
      <c r="G3" s="92">
        <v>0</v>
      </c>
      <c r="H3" s="92">
        <v>0</v>
      </c>
      <c r="I3" s="92">
        <v>5385</v>
      </c>
      <c r="J3" s="169">
        <v>29721</v>
      </c>
    </row>
    <row r="4" spans="1:10" s="47" customFormat="1" ht="21.95" customHeight="1">
      <c r="A4" s="168">
        <v>42409</v>
      </c>
      <c r="B4" s="92">
        <v>11919</v>
      </c>
      <c r="C4" s="93">
        <v>0</v>
      </c>
      <c r="D4" s="92">
        <v>7866</v>
      </c>
      <c r="E4" s="92">
        <v>270</v>
      </c>
      <c r="F4" s="92">
        <v>0</v>
      </c>
      <c r="G4" s="92">
        <v>0</v>
      </c>
      <c r="H4" s="92">
        <v>0</v>
      </c>
      <c r="I4" s="92">
        <v>5312</v>
      </c>
      <c r="J4" s="169">
        <v>25367</v>
      </c>
    </row>
    <row r="5" spans="1:10" s="47" customFormat="1" ht="21.95" customHeight="1">
      <c r="A5" s="168">
        <v>42442</v>
      </c>
      <c r="B5" s="92">
        <v>13184</v>
      </c>
      <c r="C5" s="93">
        <v>5585</v>
      </c>
      <c r="D5" s="92">
        <v>8170</v>
      </c>
      <c r="E5" s="92">
        <v>8323</v>
      </c>
      <c r="F5" s="92">
        <v>0</v>
      </c>
      <c r="G5" s="92">
        <v>0</v>
      </c>
      <c r="H5" s="92">
        <v>4098</v>
      </c>
      <c r="I5" s="92">
        <v>1790</v>
      </c>
      <c r="J5" s="169">
        <v>41150</v>
      </c>
    </row>
    <row r="6" spans="1:10" s="47" customFormat="1" ht="21.95" customHeight="1">
      <c r="A6" s="168">
        <v>42474</v>
      </c>
      <c r="B6" s="92">
        <v>0</v>
      </c>
      <c r="C6" s="93">
        <v>0</v>
      </c>
      <c r="D6" s="92">
        <v>4377</v>
      </c>
      <c r="E6" s="92">
        <v>7342</v>
      </c>
      <c r="F6" s="92">
        <v>5643</v>
      </c>
      <c r="G6" s="92">
        <v>0</v>
      </c>
      <c r="H6" s="92">
        <v>0</v>
      </c>
      <c r="I6" s="92">
        <v>0</v>
      </c>
      <c r="J6" s="169">
        <v>17362</v>
      </c>
    </row>
    <row r="7" spans="1:10" s="47" customFormat="1" ht="21.95" customHeight="1">
      <c r="A7" s="168">
        <v>42506</v>
      </c>
      <c r="B7" s="92">
        <v>1300</v>
      </c>
      <c r="C7" s="93">
        <v>16887</v>
      </c>
      <c r="D7" s="92">
        <v>0</v>
      </c>
      <c r="E7" s="92">
        <v>4273</v>
      </c>
      <c r="F7" s="92">
        <v>6475</v>
      </c>
      <c r="G7" s="92">
        <v>0</v>
      </c>
      <c r="H7" s="92">
        <v>0</v>
      </c>
      <c r="I7" s="92">
        <v>0</v>
      </c>
      <c r="J7" s="169">
        <v>28935</v>
      </c>
    </row>
    <row r="8" spans="1:10" s="47" customFormat="1" ht="21.95" customHeight="1">
      <c r="A8" s="168">
        <v>42538</v>
      </c>
      <c r="B8" s="92">
        <v>7394</v>
      </c>
      <c r="C8" s="93">
        <v>8597</v>
      </c>
      <c r="D8" s="92">
        <v>0</v>
      </c>
      <c r="E8" s="92">
        <v>5932</v>
      </c>
      <c r="F8" s="92">
        <v>9904</v>
      </c>
      <c r="G8" s="92">
        <v>0</v>
      </c>
      <c r="H8" s="92">
        <v>0</v>
      </c>
      <c r="I8" s="92">
        <v>0</v>
      </c>
      <c r="J8" s="169">
        <v>31827</v>
      </c>
    </row>
    <row r="9" spans="1:10" s="47" customFormat="1" ht="21.95" customHeight="1">
      <c r="A9" s="168">
        <v>42570</v>
      </c>
      <c r="B9" s="95">
        <v>5804</v>
      </c>
      <c r="C9" s="93">
        <v>3942</v>
      </c>
      <c r="D9" s="206">
        <v>0</v>
      </c>
      <c r="E9" s="206">
        <v>2643</v>
      </c>
      <c r="F9" s="95">
        <v>5185</v>
      </c>
      <c r="G9" s="92">
        <v>0</v>
      </c>
      <c r="H9" s="95">
        <v>3900</v>
      </c>
      <c r="I9" s="205">
        <v>0</v>
      </c>
      <c r="J9" s="169">
        <v>21474</v>
      </c>
    </row>
    <row r="10" spans="1:10" s="47" customFormat="1" ht="21.95" customHeight="1">
      <c r="A10" s="168">
        <v>42602</v>
      </c>
      <c r="B10" s="95">
        <v>13173</v>
      </c>
      <c r="C10" s="93">
        <v>23040</v>
      </c>
      <c r="D10" s="206">
        <v>0</v>
      </c>
      <c r="E10" s="206">
        <v>14930</v>
      </c>
      <c r="F10" s="95">
        <v>0</v>
      </c>
      <c r="G10" s="92">
        <v>0</v>
      </c>
      <c r="H10" s="95">
        <v>2600</v>
      </c>
      <c r="I10" s="95">
        <v>0</v>
      </c>
      <c r="J10" s="169">
        <v>53743</v>
      </c>
    </row>
    <row r="11" spans="1:10" s="47" customFormat="1" ht="21.95" customHeight="1">
      <c r="A11" s="168">
        <v>42634</v>
      </c>
      <c r="B11" s="92">
        <v>253</v>
      </c>
      <c r="C11" s="93">
        <v>5986</v>
      </c>
      <c r="D11" s="92">
        <v>0</v>
      </c>
      <c r="E11" s="92">
        <v>7782</v>
      </c>
      <c r="F11" s="92">
        <v>0</v>
      </c>
      <c r="G11" s="92">
        <v>0</v>
      </c>
      <c r="H11" s="92">
        <v>0</v>
      </c>
      <c r="I11" s="92">
        <v>0</v>
      </c>
      <c r="J11" s="169">
        <v>14021</v>
      </c>
    </row>
    <row r="12" spans="1:10" s="47" customFormat="1" ht="21.95" customHeight="1">
      <c r="A12" s="168">
        <v>42666</v>
      </c>
      <c r="B12" s="96">
        <v>9266</v>
      </c>
      <c r="C12" s="93">
        <v>2666</v>
      </c>
      <c r="D12" s="96">
        <v>0</v>
      </c>
      <c r="E12" s="96">
        <v>9851</v>
      </c>
      <c r="F12" s="96">
        <v>0</v>
      </c>
      <c r="G12" s="96">
        <v>6173</v>
      </c>
      <c r="H12" s="96">
        <v>0</v>
      </c>
      <c r="I12" s="96">
        <v>0</v>
      </c>
      <c r="J12" s="169">
        <v>27956</v>
      </c>
    </row>
    <row r="13" spans="1:10" s="47" customFormat="1" ht="21.95" customHeight="1">
      <c r="A13" s="168">
        <v>42698</v>
      </c>
      <c r="B13" s="92">
        <v>3758</v>
      </c>
      <c r="C13" s="93">
        <v>2008</v>
      </c>
      <c r="D13" s="92">
        <v>0</v>
      </c>
      <c r="E13" s="92">
        <v>8172</v>
      </c>
      <c r="F13" s="92">
        <v>0</v>
      </c>
      <c r="G13" s="92">
        <v>6687</v>
      </c>
      <c r="H13" s="92">
        <v>2140</v>
      </c>
      <c r="I13" s="92">
        <v>0</v>
      </c>
      <c r="J13" s="169">
        <v>22765</v>
      </c>
    </row>
    <row r="14" spans="1:10" s="47" customFormat="1" ht="21.95" customHeight="1">
      <c r="A14" s="168">
        <v>42730</v>
      </c>
      <c r="B14" s="92">
        <v>10945</v>
      </c>
      <c r="C14" s="93">
        <v>1352</v>
      </c>
      <c r="D14" s="92">
        <v>4692</v>
      </c>
      <c r="E14" s="92">
        <v>17528</v>
      </c>
      <c r="F14" s="92">
        <v>0</v>
      </c>
      <c r="G14" s="92">
        <v>8400</v>
      </c>
      <c r="H14" s="92">
        <v>0</v>
      </c>
      <c r="I14" s="92">
        <v>0</v>
      </c>
      <c r="J14" s="169">
        <v>42917</v>
      </c>
    </row>
    <row r="15" spans="1:10" s="47" customFormat="1" ht="25.5" customHeight="1" thickBot="1">
      <c r="A15" s="170" t="s">
        <v>14</v>
      </c>
      <c r="B15" s="171">
        <v>84934</v>
      </c>
      <c r="C15" s="178">
        <v>70687</v>
      </c>
      <c r="D15" s="171">
        <v>40879</v>
      </c>
      <c r="E15" s="171">
        <v>87046</v>
      </c>
      <c r="F15" s="171">
        <v>27207</v>
      </c>
      <c r="G15" s="171">
        <v>21260</v>
      </c>
      <c r="H15" s="171">
        <v>12738</v>
      </c>
      <c r="I15" s="171">
        <v>12487</v>
      </c>
      <c r="J15" s="172">
        <v>357238</v>
      </c>
    </row>
    <row r="16" spans="1:10" s="47" customFormat="1"/>
    <row r="17" spans="1:3" ht="15.75">
      <c r="A17" s="454"/>
      <c r="B17" s="454"/>
      <c r="C17" s="245"/>
    </row>
    <row r="18" spans="1:3" ht="15">
      <c r="A18" s="48"/>
    </row>
    <row r="77" spans="1:15">
      <c r="A77" s="248"/>
      <c r="B77" s="248"/>
      <c r="C77" s="248"/>
      <c r="D77" s="248"/>
      <c r="E77" s="248"/>
      <c r="F77" s="248"/>
      <c r="G77" s="248"/>
      <c r="H77" s="248"/>
      <c r="I77" s="248"/>
      <c r="J77" s="248"/>
      <c r="K77" s="248"/>
      <c r="L77" s="248"/>
      <c r="M77" s="248"/>
      <c r="N77" s="248"/>
      <c r="O77" s="248"/>
    </row>
  </sheetData>
  <mergeCells count="2">
    <mergeCell ref="A17:B17"/>
    <mergeCell ref="A1:J1"/>
  </mergeCells>
  <printOptions horizontalCentered="1"/>
  <pageMargins left="0.25" right="0.25" top="0.75" bottom="0.75" header="0.3" footer="0.3"/>
  <pageSetup paperSize="5" orientation="landscape" horizontalDpi="300" verticalDpi="300" r:id="rId1"/>
  <headerFooter>
    <oddFooter>&amp;C&amp;"-,Bold"MEEI Bulletins Vol 53  No.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Front Page</vt:lpstr>
      <vt:lpstr>TOC</vt:lpstr>
      <vt:lpstr>Disclaimer</vt:lpstr>
      <vt:lpstr>Abbreviations</vt:lpstr>
      <vt:lpstr>1A</vt:lpstr>
      <vt:lpstr>1B</vt:lpstr>
      <vt:lpstr>2A</vt:lpstr>
      <vt:lpstr>2B</vt:lpstr>
      <vt:lpstr>2C</vt:lpstr>
      <vt:lpstr>2D</vt:lpstr>
      <vt:lpstr>2E</vt:lpstr>
      <vt:lpstr>2F</vt:lpstr>
      <vt:lpstr>3A,3B</vt:lpstr>
      <vt:lpstr>4A,4B</vt:lpstr>
      <vt:lpstr>4C</vt:lpstr>
      <vt:lpstr>4D,4E</vt:lpstr>
      <vt:lpstr>5A</vt:lpstr>
      <vt:lpstr>5B</vt:lpstr>
      <vt:lpstr>5C</vt:lpstr>
      <vt:lpstr>5D</vt:lpstr>
      <vt:lpstr>5E</vt:lpstr>
      <vt:lpstr>5F, 5G</vt:lpstr>
      <vt:lpstr>Ammonia</vt:lpstr>
      <vt:lpstr>Other</vt:lpstr>
      <vt:lpstr>Sheet1</vt:lpstr>
      <vt:lpstr>Sheet2</vt:lpstr>
      <vt:lpstr>Sheet4</vt:lpstr>
      <vt:lpstr>Sheet3</vt:lpstr>
      <vt:lpstr>'1A'!Print_Area</vt:lpstr>
      <vt:lpstr>'1B'!Print_Area</vt:lpstr>
      <vt:lpstr>'2A'!Print_Area</vt:lpstr>
      <vt:lpstr>'2B'!Print_Area</vt:lpstr>
      <vt:lpstr>'2C'!Print_Area</vt:lpstr>
      <vt:lpstr>'2D'!Print_Area</vt:lpstr>
      <vt:lpstr>'2F'!Print_Area</vt:lpstr>
      <vt:lpstr>'3A,3B'!Print_Area</vt:lpstr>
      <vt:lpstr>'4A,4B'!Print_Area</vt:lpstr>
      <vt:lpstr>'4C'!Print_Area</vt:lpstr>
      <vt:lpstr>'4D,4E'!Print_Area</vt:lpstr>
      <vt:lpstr>'5A'!Print_Area</vt:lpstr>
      <vt:lpstr>'5B'!Print_Area</vt:lpstr>
      <vt:lpstr>'5C'!Print_Area</vt:lpstr>
      <vt:lpstr>'5D'!Print_Area</vt:lpstr>
      <vt:lpstr>'5E'!Print_Area</vt:lpstr>
      <vt:lpstr>'5F, 5G'!Print_Area</vt:lpstr>
      <vt:lpstr>Abbreviations!Print_Area</vt:lpstr>
      <vt:lpstr>Disclaimer!Print_Area</vt:lpstr>
      <vt:lpstr>'Front Page'!Print_Area</vt:lpstr>
      <vt:lpstr>TOC!Print_Area</vt:lpstr>
      <vt:lpstr>'2D'!Print_Titles</vt:lpstr>
    </vt:vector>
  </TitlesOfParts>
  <Company>Ministry Of Energy &amp; Energy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Mikhail Lutchman</dc:creator>
  <cp:lastModifiedBy>Seeta Bhim</cp:lastModifiedBy>
  <cp:lastPrinted>2019-09-25T16:56:52Z</cp:lastPrinted>
  <dcterms:created xsi:type="dcterms:W3CDTF">2008-04-16T12:50:08Z</dcterms:created>
  <dcterms:modified xsi:type="dcterms:W3CDTF">2019-09-27T18:27:28Z</dcterms:modified>
</cp:coreProperties>
</file>